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<sst xmlns="http://schemas.openxmlformats.org/spreadsheetml/2006/main" count="53" uniqueCount="50">
  <si>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</si>
  <si>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</si>
  <si>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</si>
  <si>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</si>
  <si>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</si>
  <si>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</si>
  <si>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</si>
  <si>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</si>
  <si>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</si>
  <si>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</si>
  <si>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</si>
  <si>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</si>
  <si>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</si>
  <si>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</si>
  <si>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</si>
  <si>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</si>
  <si>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</si>
  <si>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</si>
  <si>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</si>
  <si>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</si>
  <si>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</si>
  <si>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</si>
  <si>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</si>
  <si>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</si>
  <si>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</si>
  <si>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</si>
  <si>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</si>
  <si>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</si>
  <si>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</si>
  <si>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</si>
  <si>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</si>
  <si>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</si>
  <si>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</si>
  <si>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</si>
  <si>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</si>
  <si>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</si>
  <si>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</si>
  <si>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</si>
  <si>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</si>
  <si>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Mainz - Denkendorf (19.-22.1.2017)</t>
  </si>
  <si>
    <r>
      <t xml:space="preserve">Statistik </t>
    </r>
    <r>
      <rPr>
        <b/>
        <sz val="20"/>
        <rFont val="Arial"/>
        <family val="2"/>
      </rPr>
      <t>Mainz - Denkendorf (19.-22.1.2017)</t>
    </r>
  </si>
  <si>
    <t>Mainz</t>
  </si>
  <si>
    <t>Oppenheim</t>
  </si>
  <si>
    <t>Worms</t>
  </si>
  <si>
    <t>Bad Dürkheim - Neustadt/Weinstr.</t>
  </si>
  <si>
    <t>Landau</t>
  </si>
  <si>
    <t>Karlsruhe - Pforzheim</t>
  </si>
  <si>
    <t>Bietigheim</t>
  </si>
  <si>
    <t>Besigheim - Stuttgart - Esslingen</t>
  </si>
  <si>
    <t>Denkendorf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</si>
</sst>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39</v>
      </c>
      <c r="B1" s="49"/>
      <c r="C1" s="49"/>
      <c r="D1" s="49"/>
      <c r="E1" s="49"/>
      <c r="F1" s="50"/>
      <c r="G1" s="52" t="s">
        <v>40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58" t="s">
        <v>35</v>
      </c>
      <c r="B4" s="43">
        <v>42754</v>
      </c>
      <c r="C4" s="5" t="s">
        <v>41</v>
      </c>
      <c r="D4" s="42" t="s">
        <v>42</v>
      </c>
      <c r="E4" s="4" t="s">
        <v>43</v>
      </c>
      <c r="F4" s="5">
        <v>60</v>
      </c>
      <c r="G4" s="12">
        <f>SUM(F4)</f>
        <v>60</v>
      </c>
      <c r="H4" s="12">
        <f>ROUND(PRODUCT(G4/1),0)</f>
        <v>60</v>
      </c>
      <c r="I4" s="12">
        <f>ROUND(PRODUCT(G4/COUNT(F4:F4)),0)</f>
        <v>60</v>
      </c>
      <c r="J4" s="35">
        <v>0.15833333333333333</v>
      </c>
      <c r="K4" s="17">
        <f>SUM(J4)</f>
        <v>0.15833333333333333</v>
      </c>
      <c r="L4" s="40">
        <f>IF(F4=0,0,ROUND(PRODUCT(F4/SUM(HOUR(J4),PRODUCT(MINUTE(J4)/60))),1))</f>
        <v>15.8</v>
      </c>
      <c r="M4" s="44">
        <v>43.5</v>
      </c>
      <c r="N4" s="35">
        <v>0.5</v>
      </c>
      <c r="O4" s="17">
        <f>SUM(N4)</f>
        <v>0.5</v>
      </c>
      <c r="P4" s="40">
        <f>IF(F4=0,0,ROUND(PRODUCT(F4/SUM(HOUR(N4),PRODUCT(MINUTE(N4)/60))),1))</f>
        <v>5</v>
      </c>
      <c r="Q4" s="17">
        <f>SUM(N4,-J4)</f>
        <v>0.3416666666666667</v>
      </c>
      <c r="R4" s="17">
        <f>SUM(Q4)</f>
        <v>0.3416666666666667</v>
      </c>
      <c r="S4" s="12">
        <v>150</v>
      </c>
      <c r="T4" s="10">
        <v>100</v>
      </c>
      <c r="U4" s="13">
        <f>SUM(-S4,T4)</f>
        <v>-50</v>
      </c>
      <c r="V4" s="12">
        <v>297</v>
      </c>
      <c r="W4" s="13">
        <f>SUM(V4)</f>
        <v>297</v>
      </c>
      <c r="X4" s="12">
        <f>SUM(S4,-T4,V4)</f>
        <v>347</v>
      </c>
      <c r="Y4" s="13">
        <f>SUM(X4)</f>
        <v>347</v>
      </c>
      <c r="Z4" s="13">
        <f>SUM(V4,-X4)</f>
        <v>-50</v>
      </c>
      <c r="AA4" s="12">
        <v>230</v>
      </c>
      <c r="AB4" s="12">
        <v>2</v>
      </c>
      <c r="AC4" s="12">
        <v>7</v>
      </c>
      <c r="AD4" s="12"/>
      <c r="AE4" s="12"/>
      <c r="AF4" s="12">
        <v>-3</v>
      </c>
      <c r="AG4" s="12">
        <v>1</v>
      </c>
      <c r="AH4" s="14">
        <f>SUM(AG4,-AF4)</f>
        <v>4</v>
      </c>
    </row>
    <row r="5" spans="1:34" ht="12.75">
      <c r="A5" s="58" t="s">
        <v>36</v>
      </c>
      <c r="B5" s="43">
        <v>42755</v>
      </c>
      <c r="C5" s="5" t="s">
        <v>43</v>
      </c>
      <c r="D5" s="42" t="s">
        <v>44</v>
      </c>
      <c r="E5" s="4" t="s">
        <v>45</v>
      </c>
      <c r="F5" s="5">
        <v>79</v>
      </c>
      <c r="G5" s="10">
        <f>SUM(G4,F5)</f>
        <v>139</v>
      </c>
      <c r="H5" s="10">
        <f>ROUND(PRODUCT(G5/2),0)</f>
        <v>70</v>
      </c>
      <c r="I5" s="10">
        <f>ROUND(PRODUCT(G5/COUNT(F4:F5)),0)</f>
        <v>70</v>
      </c>
      <c r="J5" s="36">
        <v>0.22152777777777777</v>
      </c>
      <c r="K5" s="18">
        <f>SUM(J5,K4)</f>
        <v>0.3798611111111111</v>
      </c>
      <c r="L5" s="40">
        <f>IF(F5=0,0,ROUND(PRODUCT(F5/SUM(HOUR(J5),PRODUCT(MINUTE(J5)/60))),1))</f>
        <v>14.9</v>
      </c>
      <c r="M5" s="44">
        <v>41.5</v>
      </c>
      <c r="N5" s="36">
        <v>0.3229166666666667</v>
      </c>
      <c r="O5" s="18">
        <f>SUM(N5,O4)</f>
        <v>0.8229166666666667</v>
      </c>
      <c r="P5" s="40">
        <f>IF(F5=0,0,ROUND(PRODUCT(F5/SUM(HOUR(N5),PRODUCT(MINUTE(N5)/60))),1))</f>
        <v>10.2</v>
      </c>
      <c r="Q5" s="18">
        <f>SUM(N5,-J5)</f>
        <v>0.10138888888888892</v>
      </c>
      <c r="R5" s="18">
        <f>SUM(Q5,R4)</f>
        <v>0.4430555555555556</v>
      </c>
      <c r="S5" s="10">
        <v>100</v>
      </c>
      <c r="T5" s="10">
        <v>160</v>
      </c>
      <c r="U5" s="15">
        <f>SUM(-S5,T5)</f>
        <v>60</v>
      </c>
      <c r="V5" s="26">
        <v>624</v>
      </c>
      <c r="W5" s="15">
        <f>SUM(W4,V5)</f>
        <v>921</v>
      </c>
      <c r="X5" s="10">
        <f>SUM(S5,-T5,V5)</f>
        <v>564</v>
      </c>
      <c r="Y5" s="15">
        <f>SUM(Y4,X5)</f>
        <v>911</v>
      </c>
      <c r="Z5" s="15">
        <f>SUM(V5,-X5)</f>
        <v>60</v>
      </c>
      <c r="AA5" s="10">
        <v>212</v>
      </c>
      <c r="AB5" s="10">
        <v>2</v>
      </c>
      <c r="AC5" s="27">
        <v>12</v>
      </c>
      <c r="AD5" s="26"/>
      <c r="AE5" s="27"/>
      <c r="AF5" s="27">
        <v>-2</v>
      </c>
      <c r="AG5" s="27">
        <v>3</v>
      </c>
      <c r="AH5" s="16">
        <f>SUM(AG5,-AF5)</f>
        <v>5</v>
      </c>
    </row>
    <row r="6" spans="1:34" ht="12.75">
      <c r="A6" s="58" t="s">
        <v>37</v>
      </c>
      <c r="B6" s="43">
        <v>42756</v>
      </c>
      <c r="C6" s="5" t="s">
        <v>45</v>
      </c>
      <c r="D6" s="42" t="s">
        <v>46</v>
      </c>
      <c r="E6" s="4" t="s">
        <v>47</v>
      </c>
      <c r="F6" s="5">
        <v>122</v>
      </c>
      <c r="G6" s="10">
        <f>SUM(G5,F6)</f>
        <v>261</v>
      </c>
      <c r="H6" s="10">
        <f>ROUND(PRODUCT(G6/3),0)</f>
        <v>87</v>
      </c>
      <c r="I6" s="10">
        <f>ROUND(PRODUCT(G6/COUNT(F4:F6)),0)</f>
        <v>87</v>
      </c>
      <c r="J6" s="36">
        <v>0.34375</v>
      </c>
      <c r="K6" s="18">
        <f>SUM(J6,K5)</f>
        <v>0.7236111111111111</v>
      </c>
      <c r="L6" s="40">
        <f>IF(F6=0,0,ROUND(PRODUCT(F6/SUM(HOUR(J6),PRODUCT(MINUTE(J6)/60))),1))</f>
        <v>14.8</v>
      </c>
      <c r="M6" s="44">
        <v>40.5</v>
      </c>
      <c r="N6" s="36">
        <v>0.4236111111111111</v>
      </c>
      <c r="O6" s="18">
        <f>SUM(N6,O5)</f>
        <v>1.246527777777778</v>
      </c>
      <c r="P6" s="40">
        <f>IF(F6=0,0,ROUND(PRODUCT(F6/SUM(HOUR(N6),PRODUCT(MINUTE(N6)/60))),1))</f>
        <v>12</v>
      </c>
      <c r="Q6" s="18">
        <f>SUM(N6,-J6)</f>
        <v>0.0798611111111111</v>
      </c>
      <c r="R6" s="18">
        <f>SUM(Q6,R5)</f>
        <v>0.5229166666666667</v>
      </c>
      <c r="S6" s="10">
        <v>160</v>
      </c>
      <c r="T6" s="26">
        <v>230</v>
      </c>
      <c r="U6" s="15">
        <f>SUM(-S6,T6)</f>
        <v>70</v>
      </c>
      <c r="V6" s="26">
        <v>622</v>
      </c>
      <c r="W6" s="15">
        <f>SUM(W5,V6)</f>
        <v>1543</v>
      </c>
      <c r="X6" s="10">
        <f>SUM(S6,-T6,V6)</f>
        <v>552</v>
      </c>
      <c r="Y6" s="15">
        <f>SUM(Y5,X6)</f>
        <v>1463</v>
      </c>
      <c r="Z6" s="15">
        <f>SUM(V6,-X6)</f>
        <v>70</v>
      </c>
      <c r="AA6" s="10">
        <v>400</v>
      </c>
      <c r="AB6" s="10">
        <v>2</v>
      </c>
      <c r="AC6" s="27">
        <v>14</v>
      </c>
      <c r="AD6" s="26"/>
      <c r="AE6" s="27"/>
      <c r="AF6" s="27">
        <v>-7</v>
      </c>
      <c r="AG6" s="27">
        <v>2</v>
      </c>
      <c r="AH6" s="16">
        <f>SUM(AG6,-AF6)</f>
        <v>9</v>
      </c>
    </row>
    <row r="7" spans="1:34" ht="12.75">
      <c r="A7" s="58" t="s">
        <v>38</v>
      </c>
      <c r="B7" s="43">
        <v>42757</v>
      </c>
      <c r="C7" s="5" t="s">
        <v>47</v>
      </c>
      <c r="D7" s="42" t="s">
        <v>48</v>
      </c>
      <c r="E7" s="4" t="s">
        <v>49</v>
      </c>
      <c r="F7" s="5">
        <v>80</v>
      </c>
      <c r="G7" s="10">
        <f>SUM(G6,F7)</f>
        <v>341</v>
      </c>
      <c r="H7" s="10">
        <f>ROUND(PRODUCT(G7/4),0)</f>
        <v>85</v>
      </c>
      <c r="I7" s="10">
        <f>ROUND(PRODUCT(G7/COUNT(F4:F7)),0)</f>
        <v>85</v>
      </c>
      <c r="J7" s="36">
        <v>0.21597222222222223</v>
      </c>
      <c r="K7" s="18">
        <f>SUM(J7,K6)</f>
        <v>0.9395833333333333</v>
      </c>
      <c r="L7" s="40">
        <f>IF(F7=0,0,ROUND(PRODUCT(F7/SUM(HOUR(J7),PRODUCT(MINUTE(J7)/60))),1))</f>
        <v>15.4</v>
      </c>
      <c r="M7" s="44">
        <v>39.5</v>
      </c>
      <c r="N7" s="36">
        <v>0.2708333333333333</v>
      </c>
      <c r="O7" s="18">
        <f>SUM(N7,O6)</f>
        <v>1.5173611111111112</v>
      </c>
      <c r="P7" s="40">
        <f>IF(F7=0,0,ROUND(PRODUCT(F7/SUM(HOUR(N7),PRODUCT(MINUTE(N7)/60))),1))</f>
        <v>12.3</v>
      </c>
      <c r="Q7" s="18">
        <f>SUM(N7,-J7)</f>
        <v>0.05486111111111108</v>
      </c>
      <c r="R7" s="18">
        <f>SUM(Q7,R6)</f>
        <v>0.5777777777777777</v>
      </c>
      <c r="S7" s="26">
        <v>230</v>
      </c>
      <c r="T7" s="26">
        <v>370</v>
      </c>
      <c r="U7" s="15">
        <f>SUM(-S7,T7)</f>
        <v>140</v>
      </c>
      <c r="V7" s="26">
        <v>422</v>
      </c>
      <c r="W7" s="15">
        <f>SUM(W6,V7)</f>
        <v>1965</v>
      </c>
      <c r="X7" s="10">
        <f>SUM(S7,-T7,V7)</f>
        <v>282</v>
      </c>
      <c r="Y7" s="15">
        <f>SUM(Y6,X7)</f>
        <v>1745</v>
      </c>
      <c r="Z7" s="15">
        <f>SUM(V7,-X7)</f>
        <v>140</v>
      </c>
      <c r="AA7" s="26">
        <v>372</v>
      </c>
      <c r="AB7" s="26">
        <v>3</v>
      </c>
      <c r="AC7" s="27">
        <v>17</v>
      </c>
      <c r="AD7" s="26"/>
      <c r="AE7" s="27"/>
      <c r="AF7" s="27">
        <v>-11</v>
      </c>
      <c r="AG7" s="27">
        <v>3</v>
      </c>
      <c r="AH7" s="16">
        <f>SUM(AG7,-AF7)</f>
        <v>14</v>
      </c>
    </row>
    <row r="8" spans="1:34" ht="12.75">
      <c r="A8" s="28" t="s">
        <v>5</v>
      </c>
      <c r="B8" s="55"/>
      <c r="C8" s="56"/>
      <c r="D8" s="56"/>
      <c r="E8" s="57"/>
      <c r="F8" s="29">
        <f>SUM(F4:F7)</f>
        <v>341</v>
      </c>
      <c r="G8" s="19">
        <f>SUM(G7)</f>
        <v>341</v>
      </c>
      <c r="H8" s="19">
        <f>SUM(H7)</f>
        <v>85</v>
      </c>
      <c r="I8" s="19">
        <f>SUM(I7)</f>
        <v>85</v>
      </c>
      <c r="J8" s="20">
        <f>SUM(J4:J7)</f>
        <v>0.9395833333333333</v>
      </c>
      <c r="K8" s="34">
        <f>F8/SUM(HOUR(J8)+(ROUNDDOWN(J8,0)*24),PRODUCT(MINUTE(J8)/60))</f>
        <v>15.121951219512194</v>
      </c>
      <c r="L8" s="39">
        <f>SUM(L4:L7)/COUNT(F4:F7)</f>
        <v>15.225</v>
      </c>
      <c r="M8" s="41">
        <f>PRODUCT(SUM(M4:M7),1/COUNT(M4:M7))</f>
        <v>41.25</v>
      </c>
      <c r="N8" s="20">
        <f>SUM(N4:N7)</f>
        <v>1.5173611111111112</v>
      </c>
      <c r="O8" s="34">
        <f>F8/SUM(HOUR(N8)+(ROUNDDOWN(N8,0)*24),PRODUCT(MINUTE(N8)/60))</f>
        <v>9.363844393592679</v>
      </c>
      <c r="P8" s="39">
        <f>SUM(P4:P7)/COUNT(F4:F7)</f>
        <v>9.875</v>
      </c>
      <c r="Q8" s="20">
        <f>SUM(Q4:Q7)</f>
        <v>0.5777777777777777</v>
      </c>
      <c r="R8" s="19"/>
      <c r="S8" s="19">
        <f>ROUND(SUM(S4:S7)/COUNT(S4:S7),0)</f>
        <v>160</v>
      </c>
      <c r="T8" s="19">
        <f>ROUND(SUM(T4:T7)/COUNT(T4:T7),0)</f>
        <v>215</v>
      </c>
      <c r="U8" s="21">
        <f>SUM(U4:U7)</f>
        <v>220</v>
      </c>
      <c r="V8" s="19">
        <f>ROUND(SUM(V4:V7)/COUNT(V4:V7),0)</f>
        <v>491</v>
      </c>
      <c r="W8" s="19">
        <f>SUM(W7)</f>
        <v>1965</v>
      </c>
      <c r="X8" s="19">
        <f>ROUND(SUM(X4:X7)/COUNT(V4:V7),0)</f>
        <v>436</v>
      </c>
      <c r="Y8" s="19">
        <f>SUM(Y7)</f>
        <v>1745</v>
      </c>
      <c r="Z8" s="21">
        <f>SUM(Z4:Z7)</f>
        <v>220</v>
      </c>
      <c r="AA8" s="19">
        <f>ROUND(SUM(AA4:AA7)/COUNT(AA4:AA7),0)</f>
        <v>304</v>
      </c>
      <c r="AB8" s="33">
        <f aca="true" t="shared" si="0" ref="AB8:AG8">SUM(AB4:AB7)/COUNT(AB4:AB7)</f>
        <v>2.25</v>
      </c>
      <c r="AC8" s="33">
        <f t="shared" si="0"/>
        <v>12.5</v>
      </c>
      <c r="AD8" s="33" t="e">
        <f t="shared" si="0"/>
        <v>#DIV/0!</v>
      </c>
      <c r="AE8" s="33" t="e">
        <f t="shared" si="0"/>
        <v>#DIV/0!</v>
      </c>
      <c r="AF8" s="33">
        <f t="shared" si="0"/>
        <v>-5.75</v>
      </c>
      <c r="AG8" s="33">
        <f t="shared" si="0"/>
        <v>2.25</v>
      </c>
      <c r="AH8" s="33">
        <f>SUM(AH4:AH7)/COUNT(AG4:AG7)</f>
        <v>8</v>
      </c>
    </row>
    <row r="9" spans="17:25" ht="12.75">
      <c r="Q9" s="10"/>
      <c r="R9" s="10"/>
      <c r="S9" s="10"/>
      <c r="W9" s="15"/>
      <c r="Y9" s="15"/>
    </row>
    <row r="10" spans="15:27" ht="12.75">
      <c r="O10" s="10"/>
      <c r="P10" s="10"/>
      <c r="Q10" s="10"/>
      <c r="R10" s="30"/>
      <c r="S10" s="10"/>
      <c r="T10" s="10"/>
      <c r="U10" s="10"/>
      <c r="V10" s="10"/>
      <c r="W10" s="15"/>
      <c r="X10" s="10"/>
      <c r="Y10" s="15"/>
      <c r="Z10" s="10"/>
      <c r="AA10" s="10"/>
    </row>
    <row r="11" spans="14:27" ht="12.75">
      <c r="N11" s="38"/>
      <c r="O11" s="10"/>
      <c r="P11" s="10"/>
      <c r="Q11" s="37"/>
      <c r="R11" s="37"/>
      <c r="S11" s="10"/>
      <c r="T11" s="10"/>
      <c r="U11" s="10"/>
      <c r="V11" s="10"/>
      <c r="W11" s="10"/>
      <c r="X11" s="10"/>
      <c r="Y11" s="10"/>
      <c r="Z11" s="10"/>
      <c r="AA11" s="10"/>
    </row>
    <row r="12" spans="4:27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7"/>
      <c r="R12" s="37"/>
      <c r="S12" s="10"/>
      <c r="T12" s="10"/>
      <c r="U12" s="10"/>
      <c r="V12" s="10"/>
      <c r="W12" s="10"/>
      <c r="X12" s="10"/>
      <c r="Y12" s="10"/>
      <c r="Z12" s="10"/>
      <c r="AA12" s="10"/>
    </row>
    <row r="13" spans="4:27" ht="12.7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7"/>
      <c r="S13" s="10"/>
      <c r="T13" s="10"/>
      <c r="U13" s="10"/>
      <c r="V13" s="10"/>
      <c r="W13" s="10"/>
      <c r="X13" s="10"/>
      <c r="Y13" s="10"/>
      <c r="Z13" s="10"/>
      <c r="AA13" s="10"/>
    </row>
    <row r="14" spans="4:27" ht="12.7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4:21" ht="12.75">
      <c r="D15" s="10"/>
      <c r="E15" s="10"/>
      <c r="F15" s="45"/>
      <c r="G15" s="10"/>
      <c r="H15" s="10"/>
      <c r="I15" s="10"/>
      <c r="J15" s="10"/>
      <c r="K15" s="10"/>
      <c r="L15" s="46"/>
      <c r="M15" s="10"/>
      <c r="N15" s="10"/>
      <c r="O15" s="10"/>
      <c r="P15" s="10"/>
      <c r="Q15" s="31"/>
      <c r="R15" s="10"/>
      <c r="S15" s="31"/>
      <c r="T15" s="10"/>
      <c r="U15" s="10"/>
    </row>
    <row r="16" spans="4:21" ht="12.75">
      <c r="D16" s="10"/>
      <c r="E16" s="10"/>
      <c r="F16" s="45"/>
      <c r="G16" s="10"/>
      <c r="H16" s="10"/>
      <c r="I16" s="10"/>
      <c r="J16" s="10"/>
      <c r="K16" s="10"/>
      <c r="L16" s="46"/>
      <c r="M16" s="10"/>
      <c r="N16" s="10"/>
      <c r="O16" s="10"/>
      <c r="P16" s="10"/>
      <c r="Q16" s="31"/>
      <c r="R16" s="10"/>
      <c r="S16" s="31"/>
      <c r="T16" s="10"/>
      <c r="U16" s="10"/>
    </row>
    <row r="17" spans="4:21" ht="12.75">
      <c r="D17" s="10"/>
      <c r="E17" s="10"/>
      <c r="F17" s="45"/>
      <c r="G17" s="10"/>
      <c r="H17" s="10"/>
      <c r="I17" s="10"/>
      <c r="J17" s="10"/>
      <c r="K17" s="10"/>
      <c r="L17" s="46"/>
      <c r="M17" s="10"/>
      <c r="N17" s="10"/>
      <c r="O17" s="10"/>
      <c r="P17" s="10"/>
      <c r="Q17" s="31"/>
      <c r="R17" s="10"/>
      <c r="S17" s="31"/>
      <c r="T17" s="10"/>
      <c r="U17" s="10"/>
    </row>
    <row r="18" spans="4:21" ht="12.75">
      <c r="D18" s="10"/>
      <c r="E18" s="10"/>
      <c r="F18" s="45"/>
      <c r="G18" s="10"/>
      <c r="H18" s="10"/>
      <c r="I18" s="10"/>
      <c r="J18" s="10"/>
      <c r="K18" s="10"/>
      <c r="L18" s="46"/>
      <c r="M18" s="10"/>
      <c r="N18" s="10"/>
      <c r="O18" s="10"/>
      <c r="P18" s="10"/>
      <c r="Q18" s="32"/>
      <c r="R18" s="10"/>
      <c r="S18" s="31"/>
      <c r="T18" s="10"/>
      <c r="U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2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2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1"/>
      <c r="R23" s="10"/>
      <c r="S23" s="31"/>
      <c r="T23" s="10"/>
      <c r="U23" s="10"/>
    </row>
    <row r="24" spans="4:21" ht="12.75">
      <c r="D24" s="10"/>
      <c r="E24" s="10"/>
      <c r="F24" s="47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5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2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5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1"/>
      <c r="R30" s="10"/>
      <c r="S30" s="31"/>
      <c r="T30" s="10"/>
      <c r="U30" s="10"/>
    </row>
    <row r="31" spans="4:21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4:21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2017-01-23T17:47:56Z</dcterms:modified>
  <cp:category/>
  <cp:version/>
  <cp:contentType/>
  <cp:contentStatus/>
</cp:coreProperties>
</file>