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<sst xmlns="http://schemas.openxmlformats.org/spreadsheetml/2006/main" count="86" uniqueCount="74">
  <si>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</si>
  <si>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</si>
  <si>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</si>
  <si>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</si>
  <si>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</si>
  <si>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</si>
  <si>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</si>
  <si>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</si>
  <si>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</si>
  <si>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</si>
  <si>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</si>
  <si>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</si>
  <si>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</si>
  <si>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</si>
  <si>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</si>
  <si>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</si>
  <si>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</si>
  <si>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</si>
  <si>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</si>
  <si>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</si>
  <si>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</si>
  <si>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</si>
  <si>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</si>
  <si>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</si>
  <si>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</si>
  <si>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</si>
  <si>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</si>
  <si>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</si>
  <si>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</si>
  <si>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</si>
  <si>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</si>
  <si>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</si>
  <si>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</si>
  <si>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</si>
  <si>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</si>
  <si>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</si>
  <si>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</si>
  <si>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</si>
  <si>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</si>
  <si>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</si>
  <si>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</si>
  <si>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</si>
  <si>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</si>
  <si>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</si>
  <si>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</si>
  <si>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</si>
  <si>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</si>
  <si>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</si>
  <si>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New York</t>
  </si>
  <si>
    <t>Nyack</t>
  </si>
  <si>
    <t>Bear Mountain</t>
  </si>
  <si>
    <t>Poughkeepsie</t>
  </si>
  <si>
    <t>Rhinecliff</t>
  </si>
  <si>
    <t>Hudson</t>
  </si>
  <si>
    <t>Albany</t>
  </si>
  <si>
    <t>Schenectady</t>
  </si>
  <si>
    <t>Fort Plain</t>
  </si>
  <si>
    <t>Utica - Rome</t>
  </si>
  <si>
    <t>New London</t>
  </si>
  <si>
    <t>Cicero - Cato</t>
  </si>
  <si>
    <t>Wolcott</t>
  </si>
  <si>
    <t>Putneyville</t>
  </si>
  <si>
    <t>Hamlin Beach</t>
  </si>
  <si>
    <t>Youngstown - Grenze USA/Kanada</t>
  </si>
  <si>
    <t>Niagara Falls</t>
  </si>
  <si>
    <t>Port Colborne - Dunnville</t>
  </si>
  <si>
    <t>Normandale</t>
  </si>
  <si>
    <t>Duttona Beach</t>
  </si>
  <si>
    <t>Blenheim - Merlin</t>
  </si>
  <si>
    <t>Mitchell's Bay</t>
  </si>
  <si>
    <t>Wallaceburg - Fähre/Grenze Kanada/USA - Algonac</t>
  </si>
  <si>
    <t>Detroit</t>
  </si>
  <si>
    <t>New York - Niagara Falls - Detroit (26.4.-8.5.2012)</t>
  </si>
  <si>
    <r>
      <t>Statistik</t>
    </r>
    <r>
      <rPr>
        <b/>
        <sz val="20"/>
        <rFont val="Arial"/>
        <family val="2"/>
      </rPr>
      <t xml:space="preserve"> New York - Niagara Falls - Detroit (26.4.-8.5.2012)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</si>
</sst>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3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72</v>
      </c>
      <c r="B1" s="50"/>
      <c r="C1" s="50"/>
      <c r="D1" s="50"/>
      <c r="E1" s="50"/>
      <c r="F1" s="51"/>
      <c r="G1" s="53" t="s">
        <v>73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4"/>
      <c r="H2" s="5"/>
      <c r="I2" s="5"/>
      <c r="J2" s="5"/>
      <c r="K2" s="5"/>
      <c r="L2" s="5"/>
      <c r="M2" s="5"/>
      <c r="N2" s="4"/>
      <c r="O2" s="4"/>
      <c r="P2" s="4"/>
      <c r="Q2" s="4"/>
      <c r="R2" s="9"/>
      <c r="S2" s="4"/>
      <c r="T2" s="4"/>
      <c r="U2" s="6"/>
      <c r="V2" s="6"/>
      <c r="W2" s="6"/>
      <c r="X2" s="7"/>
      <c r="Y2" s="6"/>
      <c r="Z2" s="8"/>
      <c r="AA2" s="8"/>
      <c r="AB2" s="8"/>
      <c r="AC2" s="8"/>
      <c r="AD2" s="8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2" t="s">
        <v>26</v>
      </c>
      <c r="H3" s="22" t="s">
        <v>23</v>
      </c>
      <c r="I3" s="22" t="s">
        <v>24</v>
      </c>
      <c r="J3" s="22" t="s">
        <v>8</v>
      </c>
      <c r="K3" s="23" t="s">
        <v>32</v>
      </c>
      <c r="L3" s="22" t="s">
        <v>38</v>
      </c>
      <c r="M3" s="22" t="s">
        <v>25</v>
      </c>
      <c r="N3" s="22" t="s">
        <v>14</v>
      </c>
      <c r="O3" s="23" t="s">
        <v>33</v>
      </c>
      <c r="P3" s="22" t="s">
        <v>37</v>
      </c>
      <c r="Q3" s="22" t="s">
        <v>15</v>
      </c>
      <c r="R3" s="23" t="s">
        <v>34</v>
      </c>
      <c r="S3" s="22" t="s">
        <v>9</v>
      </c>
      <c r="T3" s="22" t="s">
        <v>10</v>
      </c>
      <c r="U3" s="22" t="s">
        <v>31</v>
      </c>
      <c r="V3" s="22" t="s">
        <v>12</v>
      </c>
      <c r="W3" s="23" t="s">
        <v>27</v>
      </c>
      <c r="X3" s="22" t="s">
        <v>13</v>
      </c>
      <c r="Y3" s="23" t="s">
        <v>29</v>
      </c>
      <c r="Z3" s="23" t="s">
        <v>30</v>
      </c>
      <c r="AA3" s="22" t="s">
        <v>11</v>
      </c>
      <c r="AB3" s="24" t="s">
        <v>18</v>
      </c>
      <c r="AC3" s="24" t="s">
        <v>19</v>
      </c>
      <c r="AD3" s="24" t="s">
        <v>20</v>
      </c>
      <c r="AE3" s="24" t="s">
        <v>21</v>
      </c>
      <c r="AF3" s="25" t="s">
        <v>17</v>
      </c>
      <c r="AG3" s="25" t="s">
        <v>16</v>
      </c>
      <c r="AH3" s="25" t="s">
        <v>28</v>
      </c>
    </row>
    <row r="4" spans="1:34" ht="12.75">
      <c r="A4" s="43" t="s">
        <v>39</v>
      </c>
      <c r="B4" s="44">
        <v>41025</v>
      </c>
      <c r="C4" s="45" t="s">
        <v>48</v>
      </c>
      <c r="D4" s="46" t="s">
        <v>49</v>
      </c>
      <c r="E4" s="47" t="s">
        <v>50</v>
      </c>
      <c r="F4" s="45">
        <v>86</v>
      </c>
      <c r="G4" s="10">
        <f>SUM(F4)</f>
        <v>86</v>
      </c>
      <c r="H4" s="11">
        <f>ROUND(PRODUCT(G4/1),0)</f>
        <v>86</v>
      </c>
      <c r="I4" s="11">
        <f>ROUND(PRODUCT(G4/COUNT(F4:F4)),0)</f>
        <v>86</v>
      </c>
      <c r="J4" s="36">
        <v>0.23125</v>
      </c>
      <c r="K4" s="17">
        <f>SUM(J4)</f>
        <v>0.23125</v>
      </c>
      <c r="L4" s="41">
        <f aca="true" t="shared" si="0" ref="L4:L16">IF(F4=0,0,ROUND(PRODUCT(F4/SUM(HOUR(J4),PRODUCT(MINUTE(J4)/60))),1))</f>
        <v>15.5</v>
      </c>
      <c r="M4" s="31">
        <v>56</v>
      </c>
      <c r="N4" s="36">
        <v>0.3541666666666667</v>
      </c>
      <c r="O4" s="17">
        <f>SUM(N4)</f>
        <v>0.3541666666666667</v>
      </c>
      <c r="P4" s="41">
        <f aca="true" t="shared" si="1" ref="P4:P16">IF(F4=0,0,ROUND(PRODUCT(F4/SUM(HOUR(N4),PRODUCT(MINUTE(N4)/60))),1))</f>
        <v>10.1</v>
      </c>
      <c r="Q4" s="17">
        <f aca="true" t="shared" si="2" ref="Q4:Q16">SUM(N4,-J4)</f>
        <v>0.12291666666666667</v>
      </c>
      <c r="R4" s="17">
        <f>SUM(Q4)</f>
        <v>0.12291666666666667</v>
      </c>
      <c r="S4" s="11">
        <v>10</v>
      </c>
      <c r="T4" s="8">
        <v>20</v>
      </c>
      <c r="U4" s="12">
        <f>SUM(-S4,T4)</f>
        <v>10</v>
      </c>
      <c r="V4" s="11">
        <v>963</v>
      </c>
      <c r="W4" s="12">
        <f>SUM(V4)</f>
        <v>963</v>
      </c>
      <c r="X4" s="11">
        <f aca="true" t="shared" si="3" ref="X4:X16">SUM(S4,-T4,V4)</f>
        <v>953</v>
      </c>
      <c r="Y4" s="12">
        <f>SUM(X4)</f>
        <v>953</v>
      </c>
      <c r="Z4" s="12">
        <f aca="true" t="shared" si="4" ref="Z4:Z16">SUM(V4,-X4)</f>
        <v>10</v>
      </c>
      <c r="AA4" s="11">
        <v>150</v>
      </c>
      <c r="AB4" s="11">
        <v>4</v>
      </c>
      <c r="AC4" s="11">
        <v>18</v>
      </c>
      <c r="AD4" s="11"/>
      <c r="AE4" s="11"/>
      <c r="AF4" s="11">
        <v>15</v>
      </c>
      <c r="AG4" s="11">
        <v>21</v>
      </c>
      <c r="AH4" s="13">
        <f>SUM(AG4,-AF4)</f>
        <v>6</v>
      </c>
    </row>
    <row r="5" spans="1:34" ht="12.75">
      <c r="A5" s="43" t="s">
        <v>40</v>
      </c>
      <c r="B5" s="44">
        <v>41026</v>
      </c>
      <c r="C5" s="45" t="s">
        <v>50</v>
      </c>
      <c r="D5" s="46" t="s">
        <v>51</v>
      </c>
      <c r="E5" s="47" t="s">
        <v>52</v>
      </c>
      <c r="F5" s="45">
        <v>93</v>
      </c>
      <c r="G5" s="14">
        <f>SUM(G4,F5)</f>
        <v>179</v>
      </c>
      <c r="H5" s="8">
        <f>ROUND(PRODUCT(G5/2),0)</f>
        <v>90</v>
      </c>
      <c r="I5" s="8">
        <f>ROUND(PRODUCT(G5/COUNT(F4:F5)),0)</f>
        <v>90</v>
      </c>
      <c r="J5" s="37">
        <v>0.23680555555555557</v>
      </c>
      <c r="K5" s="18">
        <f aca="true" t="shared" si="5" ref="K5:K16">SUM(J5,K4)</f>
        <v>0.46805555555555556</v>
      </c>
      <c r="L5" s="41">
        <f t="shared" si="0"/>
        <v>16.4</v>
      </c>
      <c r="M5" s="32">
        <v>49</v>
      </c>
      <c r="N5" s="37">
        <v>0.4166666666666667</v>
      </c>
      <c r="O5" s="18">
        <f aca="true" t="shared" si="6" ref="O5:O16">SUM(N5,O4)</f>
        <v>0.7708333333333334</v>
      </c>
      <c r="P5" s="41">
        <f t="shared" si="1"/>
        <v>9.3</v>
      </c>
      <c r="Q5" s="18">
        <f t="shared" si="2"/>
        <v>0.1798611111111111</v>
      </c>
      <c r="R5" s="18">
        <f>SUM(Q5,R4)</f>
        <v>0.3027777777777778</v>
      </c>
      <c r="S5" s="8">
        <v>20</v>
      </c>
      <c r="T5" s="8">
        <v>28</v>
      </c>
      <c r="U5" s="15">
        <f>SUM(-S5,T5)</f>
        <v>8</v>
      </c>
      <c r="V5" s="26">
        <v>873</v>
      </c>
      <c r="W5" s="15">
        <f aca="true" t="shared" si="7" ref="W5:W16">SUM(W4,V5)</f>
        <v>1836</v>
      </c>
      <c r="X5" s="8">
        <f t="shared" si="3"/>
        <v>865</v>
      </c>
      <c r="Y5" s="15">
        <f>SUM(Y4,X5)</f>
        <v>1818</v>
      </c>
      <c r="Z5" s="15">
        <f t="shared" si="4"/>
        <v>8</v>
      </c>
      <c r="AA5" s="8">
        <v>88</v>
      </c>
      <c r="AB5" s="8">
        <v>3</v>
      </c>
      <c r="AC5" s="27">
        <v>9</v>
      </c>
      <c r="AD5" s="26"/>
      <c r="AE5" s="27"/>
      <c r="AF5" s="27">
        <v>6</v>
      </c>
      <c r="AG5" s="27">
        <v>19</v>
      </c>
      <c r="AH5" s="16">
        <f>SUM(AG5,-AF5)</f>
        <v>13</v>
      </c>
    </row>
    <row r="6" spans="1:34" ht="12.75">
      <c r="A6" s="43" t="s">
        <v>41</v>
      </c>
      <c r="B6" s="44">
        <v>41027</v>
      </c>
      <c r="C6" s="45" t="s">
        <v>52</v>
      </c>
      <c r="D6" s="46" t="s">
        <v>53</v>
      </c>
      <c r="E6" s="47" t="s">
        <v>54</v>
      </c>
      <c r="F6" s="45">
        <v>101</v>
      </c>
      <c r="G6" s="14">
        <f aca="true" t="shared" si="8" ref="G6:G16">SUM(G5,F6)</f>
        <v>280</v>
      </c>
      <c r="H6" s="8">
        <f>ROUND(PRODUCT(G6/3),0)</f>
        <v>93</v>
      </c>
      <c r="I6" s="8">
        <f>ROUND(PRODUCT(G6/COUNT(F4:F6)),0)</f>
        <v>93</v>
      </c>
      <c r="J6" s="37">
        <v>0.2736111111111111</v>
      </c>
      <c r="K6" s="18">
        <f t="shared" si="5"/>
        <v>0.7416666666666667</v>
      </c>
      <c r="L6" s="41">
        <f t="shared" si="0"/>
        <v>15.4</v>
      </c>
      <c r="M6" s="32">
        <v>59.5</v>
      </c>
      <c r="N6" s="37">
        <v>0.4375</v>
      </c>
      <c r="O6" s="18">
        <f t="shared" si="6"/>
        <v>1.2083333333333335</v>
      </c>
      <c r="P6" s="41">
        <f t="shared" si="1"/>
        <v>9.6</v>
      </c>
      <c r="Q6" s="18">
        <f t="shared" si="2"/>
        <v>0.16388888888888892</v>
      </c>
      <c r="R6" s="18">
        <f aca="true" t="shared" si="9" ref="R6:R16">SUM(Q6,R5)</f>
        <v>0.46666666666666673</v>
      </c>
      <c r="S6" s="8">
        <v>28</v>
      </c>
      <c r="T6" s="26">
        <v>75</v>
      </c>
      <c r="U6" s="15">
        <f aca="true" t="shared" si="10" ref="U6:U16">SUM(-S6,T6)</f>
        <v>47</v>
      </c>
      <c r="V6" s="26">
        <v>811</v>
      </c>
      <c r="W6" s="15">
        <f t="shared" si="7"/>
        <v>2647</v>
      </c>
      <c r="X6" s="8">
        <f t="shared" si="3"/>
        <v>764</v>
      </c>
      <c r="Y6" s="15">
        <f aca="true" t="shared" si="11" ref="Y6:Y16">SUM(Y5,X6)</f>
        <v>2582</v>
      </c>
      <c r="Z6" s="15">
        <f t="shared" si="4"/>
        <v>47</v>
      </c>
      <c r="AA6" s="8">
        <v>90</v>
      </c>
      <c r="AB6" s="8">
        <v>2</v>
      </c>
      <c r="AC6" s="27">
        <v>13</v>
      </c>
      <c r="AD6" s="26"/>
      <c r="AE6" s="27"/>
      <c r="AF6" s="27">
        <v>8</v>
      </c>
      <c r="AG6" s="27">
        <v>22</v>
      </c>
      <c r="AH6" s="16">
        <f aca="true" t="shared" si="12" ref="AH6:AH16">SUM(AG6,-AF6)</f>
        <v>14</v>
      </c>
    </row>
    <row r="7" spans="1:34" ht="12.75">
      <c r="A7" s="43" t="s">
        <v>42</v>
      </c>
      <c r="B7" s="44">
        <v>41028</v>
      </c>
      <c r="C7" s="45" t="s">
        <v>54</v>
      </c>
      <c r="D7" s="46" t="s">
        <v>55</v>
      </c>
      <c r="E7" s="47" t="s">
        <v>56</v>
      </c>
      <c r="F7" s="45">
        <v>97</v>
      </c>
      <c r="G7" s="14">
        <f t="shared" si="8"/>
        <v>377</v>
      </c>
      <c r="H7" s="8">
        <f>ROUND(PRODUCT(G7/4),0)</f>
        <v>94</v>
      </c>
      <c r="I7" s="8">
        <f>ROUND(PRODUCT(G7/COUNT(F4:F7)),0)</f>
        <v>94</v>
      </c>
      <c r="J7" s="37">
        <v>0.25069444444444444</v>
      </c>
      <c r="K7" s="18">
        <f t="shared" si="5"/>
        <v>0.9923611111111111</v>
      </c>
      <c r="L7" s="41">
        <f t="shared" si="0"/>
        <v>16.1</v>
      </c>
      <c r="M7" s="33">
        <v>36</v>
      </c>
      <c r="N7" s="37">
        <v>0.3541666666666667</v>
      </c>
      <c r="O7" s="18">
        <f t="shared" si="6"/>
        <v>1.5625000000000002</v>
      </c>
      <c r="P7" s="41">
        <f t="shared" si="1"/>
        <v>11.4</v>
      </c>
      <c r="Q7" s="18">
        <f t="shared" si="2"/>
        <v>0.10347222222222224</v>
      </c>
      <c r="R7" s="18">
        <f t="shared" si="9"/>
        <v>0.570138888888889</v>
      </c>
      <c r="S7" s="26">
        <v>75</v>
      </c>
      <c r="T7" s="26">
        <v>121</v>
      </c>
      <c r="U7" s="15">
        <f t="shared" si="10"/>
        <v>46</v>
      </c>
      <c r="V7" s="26">
        <v>363</v>
      </c>
      <c r="W7" s="15">
        <f t="shared" si="7"/>
        <v>3010</v>
      </c>
      <c r="X7" s="8">
        <f t="shared" si="3"/>
        <v>317</v>
      </c>
      <c r="Y7" s="15">
        <f t="shared" si="11"/>
        <v>2899</v>
      </c>
      <c r="Z7" s="15">
        <f t="shared" si="4"/>
        <v>46</v>
      </c>
      <c r="AA7" s="26">
        <v>128</v>
      </c>
      <c r="AB7" s="26">
        <v>2</v>
      </c>
      <c r="AC7" s="27">
        <v>6</v>
      </c>
      <c r="AD7" s="26"/>
      <c r="AE7" s="27"/>
      <c r="AF7" s="27">
        <v>8</v>
      </c>
      <c r="AG7" s="27">
        <v>22</v>
      </c>
      <c r="AH7" s="16">
        <f t="shared" si="12"/>
        <v>14</v>
      </c>
    </row>
    <row r="8" spans="1:34" ht="12.75">
      <c r="A8" s="43" t="s">
        <v>43</v>
      </c>
      <c r="B8" s="44">
        <v>41029</v>
      </c>
      <c r="C8" s="45" t="s">
        <v>56</v>
      </c>
      <c r="D8" s="46" t="s">
        <v>57</v>
      </c>
      <c r="E8" s="47" t="s">
        <v>58</v>
      </c>
      <c r="F8" s="45">
        <v>103</v>
      </c>
      <c r="G8" s="14">
        <f t="shared" si="8"/>
        <v>480</v>
      </c>
      <c r="H8" s="8">
        <f>ROUND(PRODUCT(G8/5),0)</f>
        <v>96</v>
      </c>
      <c r="I8" s="8">
        <f>ROUND(PRODUCT(G8/COUNT(F4:F8)),0)</f>
        <v>96</v>
      </c>
      <c r="J8" s="37">
        <v>0.2298611111111111</v>
      </c>
      <c r="K8" s="18">
        <f t="shared" si="5"/>
        <v>1.2222222222222223</v>
      </c>
      <c r="L8" s="41">
        <f t="shared" si="0"/>
        <v>18.7</v>
      </c>
      <c r="M8" s="33">
        <v>48</v>
      </c>
      <c r="N8" s="37">
        <v>0.3645833333333333</v>
      </c>
      <c r="O8" s="18">
        <f t="shared" si="6"/>
        <v>1.9270833333333335</v>
      </c>
      <c r="P8" s="41">
        <f t="shared" si="1"/>
        <v>11.8</v>
      </c>
      <c r="Q8" s="18">
        <f t="shared" si="2"/>
        <v>0.13472222222222222</v>
      </c>
      <c r="R8" s="18">
        <f t="shared" si="9"/>
        <v>0.7048611111111112</v>
      </c>
      <c r="S8" s="26">
        <v>121</v>
      </c>
      <c r="T8" s="26">
        <v>140</v>
      </c>
      <c r="U8" s="15">
        <f t="shared" si="10"/>
        <v>19</v>
      </c>
      <c r="V8" s="26">
        <v>286</v>
      </c>
      <c r="W8" s="15">
        <f t="shared" si="7"/>
        <v>3296</v>
      </c>
      <c r="X8" s="8">
        <f t="shared" si="3"/>
        <v>267</v>
      </c>
      <c r="Y8" s="15">
        <f t="shared" si="11"/>
        <v>3166</v>
      </c>
      <c r="Z8" s="15">
        <f t="shared" si="4"/>
        <v>19</v>
      </c>
      <c r="AA8" s="26">
        <v>150</v>
      </c>
      <c r="AB8" s="26">
        <v>2</v>
      </c>
      <c r="AC8" s="27">
        <v>7</v>
      </c>
      <c r="AD8" s="26"/>
      <c r="AE8" s="27"/>
      <c r="AF8" s="27">
        <v>15</v>
      </c>
      <c r="AG8" s="27">
        <v>23</v>
      </c>
      <c r="AH8" s="16">
        <f t="shared" si="12"/>
        <v>8</v>
      </c>
    </row>
    <row r="9" spans="1:34" ht="12.75">
      <c r="A9" s="43" t="s">
        <v>44</v>
      </c>
      <c r="B9" s="44">
        <v>41030</v>
      </c>
      <c r="C9" s="45" t="s">
        <v>58</v>
      </c>
      <c r="D9" s="46" t="s">
        <v>59</v>
      </c>
      <c r="E9" s="47" t="s">
        <v>60</v>
      </c>
      <c r="F9" s="45">
        <v>108</v>
      </c>
      <c r="G9" s="14">
        <f t="shared" si="8"/>
        <v>588</v>
      </c>
      <c r="H9" s="8">
        <f>ROUND(PRODUCT(G9/6),0)</f>
        <v>98</v>
      </c>
      <c r="I9" s="8">
        <f>ROUND(PRODUCT(G9/COUNT(F4:F9)),0)</f>
        <v>98</v>
      </c>
      <c r="J9" s="37">
        <v>0.24513888888888888</v>
      </c>
      <c r="K9" s="18">
        <f t="shared" si="5"/>
        <v>1.4673611111111111</v>
      </c>
      <c r="L9" s="41">
        <f t="shared" si="0"/>
        <v>18.4</v>
      </c>
      <c r="M9" s="33">
        <v>58</v>
      </c>
      <c r="N9" s="37">
        <v>0.3333333333333333</v>
      </c>
      <c r="O9" s="18">
        <f t="shared" si="6"/>
        <v>2.260416666666667</v>
      </c>
      <c r="P9" s="41">
        <f t="shared" si="1"/>
        <v>13.5</v>
      </c>
      <c r="Q9" s="18">
        <f t="shared" si="2"/>
        <v>0.08819444444444444</v>
      </c>
      <c r="R9" s="18">
        <f t="shared" si="9"/>
        <v>0.7930555555555556</v>
      </c>
      <c r="S9" s="26">
        <v>140</v>
      </c>
      <c r="T9" s="26">
        <v>115</v>
      </c>
      <c r="U9" s="15">
        <f t="shared" si="10"/>
        <v>-25</v>
      </c>
      <c r="V9" s="26">
        <v>443</v>
      </c>
      <c r="W9" s="15">
        <f t="shared" si="7"/>
        <v>3739</v>
      </c>
      <c r="X9" s="8">
        <f t="shared" si="3"/>
        <v>468</v>
      </c>
      <c r="Y9" s="15">
        <f t="shared" si="11"/>
        <v>3634</v>
      </c>
      <c r="Z9" s="15">
        <f t="shared" si="4"/>
        <v>-25</v>
      </c>
      <c r="AA9" s="26">
        <v>150</v>
      </c>
      <c r="AB9" s="26">
        <v>2</v>
      </c>
      <c r="AC9" s="27">
        <v>9</v>
      </c>
      <c r="AD9" s="26"/>
      <c r="AE9" s="27"/>
      <c r="AF9" s="27">
        <v>10</v>
      </c>
      <c r="AG9" s="27">
        <v>16</v>
      </c>
      <c r="AH9" s="16">
        <f t="shared" si="12"/>
        <v>6</v>
      </c>
    </row>
    <row r="10" spans="1:34" ht="12.75">
      <c r="A10" s="43" t="s">
        <v>45</v>
      </c>
      <c r="B10" s="44">
        <v>41031</v>
      </c>
      <c r="C10" s="45" t="s">
        <v>60</v>
      </c>
      <c r="D10" s="46" t="s">
        <v>61</v>
      </c>
      <c r="E10" s="47" t="s">
        <v>62</v>
      </c>
      <c r="F10" s="45">
        <v>132</v>
      </c>
      <c r="G10" s="14">
        <f t="shared" si="8"/>
        <v>720</v>
      </c>
      <c r="H10" s="8">
        <f>ROUND(PRODUCT(G10/7),0)</f>
        <v>103</v>
      </c>
      <c r="I10" s="8">
        <f>ROUND(PRODUCT(G10/COUNT(F4:F10)),0)</f>
        <v>103</v>
      </c>
      <c r="J10" s="37">
        <v>0.27708333333333335</v>
      </c>
      <c r="K10" s="18">
        <f t="shared" si="5"/>
        <v>1.7444444444444445</v>
      </c>
      <c r="L10" s="41">
        <f t="shared" si="0"/>
        <v>19.8</v>
      </c>
      <c r="M10" s="32">
        <v>50.5</v>
      </c>
      <c r="N10" s="37">
        <v>0.375</v>
      </c>
      <c r="O10" s="18">
        <f t="shared" si="6"/>
        <v>2.635416666666667</v>
      </c>
      <c r="P10" s="41">
        <f t="shared" si="1"/>
        <v>14.7</v>
      </c>
      <c r="Q10" s="18">
        <f t="shared" si="2"/>
        <v>0.09791666666666665</v>
      </c>
      <c r="R10" s="18">
        <f t="shared" si="9"/>
        <v>0.8909722222222223</v>
      </c>
      <c r="S10" s="26">
        <v>115</v>
      </c>
      <c r="T10" s="26">
        <v>120</v>
      </c>
      <c r="U10" s="15">
        <f t="shared" si="10"/>
        <v>5</v>
      </c>
      <c r="V10" s="26">
        <v>622</v>
      </c>
      <c r="W10" s="15">
        <f t="shared" si="7"/>
        <v>4361</v>
      </c>
      <c r="X10" s="8">
        <f t="shared" si="3"/>
        <v>617</v>
      </c>
      <c r="Y10" s="15">
        <f t="shared" si="11"/>
        <v>4251</v>
      </c>
      <c r="Z10" s="15">
        <f t="shared" si="4"/>
        <v>5</v>
      </c>
      <c r="AA10" s="26">
        <v>144</v>
      </c>
      <c r="AB10" s="26">
        <v>2</v>
      </c>
      <c r="AC10" s="27">
        <v>9</v>
      </c>
      <c r="AD10" s="26"/>
      <c r="AE10" s="27"/>
      <c r="AF10" s="27">
        <v>14</v>
      </c>
      <c r="AG10" s="27">
        <v>23</v>
      </c>
      <c r="AH10" s="16">
        <f t="shared" si="12"/>
        <v>9</v>
      </c>
    </row>
    <row r="11" spans="1:34" ht="12.75">
      <c r="A11" s="48" t="s">
        <v>46</v>
      </c>
      <c r="B11" s="44">
        <v>41032</v>
      </c>
      <c r="C11" s="45" t="s">
        <v>62</v>
      </c>
      <c r="D11" s="46" t="s">
        <v>63</v>
      </c>
      <c r="E11" s="47" t="s">
        <v>64</v>
      </c>
      <c r="F11" s="45">
        <v>133</v>
      </c>
      <c r="G11" s="14">
        <f t="shared" si="8"/>
        <v>853</v>
      </c>
      <c r="H11" s="8">
        <f>ROUND(PRODUCT(G11/8),0)</f>
        <v>107</v>
      </c>
      <c r="I11" s="8">
        <f>ROUND(PRODUCT(G11/COUNT(F4:F11)),0)</f>
        <v>107</v>
      </c>
      <c r="J11" s="37">
        <v>0.3020833333333333</v>
      </c>
      <c r="K11" s="18">
        <f t="shared" si="5"/>
        <v>2.046527777777778</v>
      </c>
      <c r="L11" s="41">
        <f t="shared" si="0"/>
        <v>18.3</v>
      </c>
      <c r="M11" s="33">
        <v>41</v>
      </c>
      <c r="N11" s="37">
        <v>0.5</v>
      </c>
      <c r="O11" s="18">
        <f t="shared" si="6"/>
        <v>3.135416666666667</v>
      </c>
      <c r="P11" s="41">
        <f t="shared" si="1"/>
        <v>11.1</v>
      </c>
      <c r="Q11" s="18">
        <f t="shared" si="2"/>
        <v>0.19791666666666669</v>
      </c>
      <c r="R11" s="18">
        <f t="shared" si="9"/>
        <v>1.088888888888889</v>
      </c>
      <c r="S11" s="26">
        <v>120</v>
      </c>
      <c r="T11" s="26">
        <v>203</v>
      </c>
      <c r="U11" s="15">
        <f t="shared" si="10"/>
        <v>83</v>
      </c>
      <c r="V11" s="26">
        <v>446</v>
      </c>
      <c r="W11" s="15">
        <f t="shared" si="7"/>
        <v>4807</v>
      </c>
      <c r="X11" s="8">
        <f t="shared" si="3"/>
        <v>363</v>
      </c>
      <c r="Y11" s="15">
        <f t="shared" si="11"/>
        <v>4614</v>
      </c>
      <c r="Z11" s="15">
        <f t="shared" si="4"/>
        <v>83</v>
      </c>
      <c r="AA11" s="26">
        <v>211</v>
      </c>
      <c r="AB11" s="26">
        <v>2</v>
      </c>
      <c r="AC11" s="27">
        <v>11</v>
      </c>
      <c r="AD11" s="26"/>
      <c r="AE11" s="27"/>
      <c r="AF11" s="27">
        <v>10</v>
      </c>
      <c r="AG11" s="27">
        <v>31</v>
      </c>
      <c r="AH11" s="16">
        <f t="shared" si="12"/>
        <v>21</v>
      </c>
    </row>
    <row r="12" spans="1:34" ht="12.75">
      <c r="A12" s="48" t="s">
        <v>47</v>
      </c>
      <c r="B12" s="44">
        <v>41033</v>
      </c>
      <c r="C12" s="45"/>
      <c r="D12" s="46" t="s">
        <v>64</v>
      </c>
      <c r="E12" s="47"/>
      <c r="F12" s="45"/>
      <c r="G12" s="14">
        <f t="shared" si="8"/>
        <v>853</v>
      </c>
      <c r="H12" s="8">
        <f>ROUND(PRODUCT(G12/9),0)</f>
        <v>95</v>
      </c>
      <c r="I12" s="8">
        <f>ROUND(PRODUCT(G12/COUNT(F4:F12)),0)</f>
        <v>107</v>
      </c>
      <c r="J12" s="37"/>
      <c r="K12" s="18">
        <f t="shared" si="5"/>
        <v>2.046527777777778</v>
      </c>
      <c r="L12" s="41">
        <f t="shared" si="0"/>
        <v>0</v>
      </c>
      <c r="M12" s="32"/>
      <c r="N12" s="37"/>
      <c r="O12" s="18">
        <f t="shared" si="6"/>
        <v>3.135416666666667</v>
      </c>
      <c r="P12" s="41">
        <f t="shared" si="1"/>
        <v>0</v>
      </c>
      <c r="Q12" s="18">
        <f t="shared" si="2"/>
        <v>0</v>
      </c>
      <c r="R12" s="18">
        <f t="shared" si="9"/>
        <v>1.088888888888889</v>
      </c>
      <c r="S12" s="26"/>
      <c r="T12" s="26"/>
      <c r="U12" s="15">
        <f t="shared" si="10"/>
        <v>0</v>
      </c>
      <c r="V12" s="26"/>
      <c r="W12" s="15">
        <f t="shared" si="7"/>
        <v>4807</v>
      </c>
      <c r="X12" s="8">
        <f t="shared" si="3"/>
        <v>0</v>
      </c>
      <c r="Y12" s="15">
        <f t="shared" si="11"/>
        <v>4614</v>
      </c>
      <c r="Z12" s="15">
        <f t="shared" si="4"/>
        <v>0</v>
      </c>
      <c r="AA12" s="26"/>
      <c r="AB12" s="26"/>
      <c r="AC12" s="27"/>
      <c r="AD12" s="26"/>
      <c r="AE12" s="27"/>
      <c r="AF12" s="27"/>
      <c r="AG12" s="27"/>
      <c r="AH12" s="16">
        <f t="shared" si="12"/>
        <v>0</v>
      </c>
    </row>
    <row r="13" spans="1:34" ht="12.75">
      <c r="A13" s="46" t="s">
        <v>5</v>
      </c>
      <c r="B13" s="44">
        <v>41034</v>
      </c>
      <c r="C13" s="45" t="s">
        <v>64</v>
      </c>
      <c r="D13" s="46" t="s">
        <v>65</v>
      </c>
      <c r="E13" s="47" t="s">
        <v>66</v>
      </c>
      <c r="F13" s="45">
        <v>148</v>
      </c>
      <c r="G13" s="14">
        <f t="shared" si="8"/>
        <v>1001</v>
      </c>
      <c r="H13" s="8">
        <f>ROUND(PRODUCT(G13/10),0)</f>
        <v>100</v>
      </c>
      <c r="I13" s="8">
        <f>ROUND(PRODUCT(G13/COUNT(F4:F13)),0)</f>
        <v>111</v>
      </c>
      <c r="J13" s="37">
        <v>0.3055555555555555</v>
      </c>
      <c r="K13" s="18">
        <f t="shared" si="5"/>
        <v>2.3520833333333333</v>
      </c>
      <c r="L13" s="41">
        <f t="shared" si="0"/>
        <v>20.2</v>
      </c>
      <c r="M13" s="33">
        <v>54</v>
      </c>
      <c r="N13" s="37">
        <v>0.4166666666666667</v>
      </c>
      <c r="O13" s="18">
        <f t="shared" si="6"/>
        <v>3.5520833333333335</v>
      </c>
      <c r="P13" s="41">
        <f t="shared" si="1"/>
        <v>14.8</v>
      </c>
      <c r="Q13" s="18">
        <f t="shared" si="2"/>
        <v>0.11111111111111116</v>
      </c>
      <c r="R13" s="18">
        <f t="shared" si="9"/>
        <v>1.2000000000000002</v>
      </c>
      <c r="S13" s="26">
        <v>203</v>
      </c>
      <c r="T13" s="26">
        <v>227</v>
      </c>
      <c r="U13" s="15">
        <f t="shared" si="10"/>
        <v>24</v>
      </c>
      <c r="V13" s="26">
        <v>558</v>
      </c>
      <c r="W13" s="15">
        <f t="shared" si="7"/>
        <v>5365</v>
      </c>
      <c r="X13" s="8">
        <f t="shared" si="3"/>
        <v>534</v>
      </c>
      <c r="Y13" s="15">
        <f t="shared" si="11"/>
        <v>5148</v>
      </c>
      <c r="Z13" s="15">
        <f t="shared" si="4"/>
        <v>24</v>
      </c>
      <c r="AA13" s="26">
        <v>255</v>
      </c>
      <c r="AB13" s="26">
        <v>2</v>
      </c>
      <c r="AC13" s="27">
        <v>9</v>
      </c>
      <c r="AD13" s="26"/>
      <c r="AE13" s="27"/>
      <c r="AF13" s="27">
        <v>15</v>
      </c>
      <c r="AG13" s="27">
        <v>25</v>
      </c>
      <c r="AH13" s="16">
        <f t="shared" si="12"/>
        <v>10</v>
      </c>
    </row>
    <row r="14" spans="1:34" ht="12.75">
      <c r="A14" s="46" t="s">
        <v>7</v>
      </c>
      <c r="B14" s="44">
        <v>41035</v>
      </c>
      <c r="C14" s="45" t="s">
        <v>66</v>
      </c>
      <c r="D14" s="46"/>
      <c r="E14" s="47" t="s">
        <v>67</v>
      </c>
      <c r="F14" s="45">
        <v>124</v>
      </c>
      <c r="G14" s="14">
        <f t="shared" si="8"/>
        <v>1125</v>
      </c>
      <c r="H14" s="8">
        <f>ROUND(PRODUCT(G14/11),0)</f>
        <v>102</v>
      </c>
      <c r="I14" s="8">
        <f>ROUND(PRODUCT(G14/COUNT(F4:F14)),0)</f>
        <v>113</v>
      </c>
      <c r="J14" s="37">
        <v>0.2659722222222222</v>
      </c>
      <c r="K14" s="18">
        <f t="shared" si="5"/>
        <v>2.6180555555555554</v>
      </c>
      <c r="L14" s="41">
        <f t="shared" si="0"/>
        <v>19.4</v>
      </c>
      <c r="M14" s="33">
        <v>59.5</v>
      </c>
      <c r="N14" s="37">
        <v>0.3541666666666667</v>
      </c>
      <c r="O14" s="18">
        <f t="shared" si="6"/>
        <v>3.90625</v>
      </c>
      <c r="P14" s="41">
        <f t="shared" si="1"/>
        <v>14.6</v>
      </c>
      <c r="Q14" s="18">
        <f t="shared" si="2"/>
        <v>0.08819444444444446</v>
      </c>
      <c r="R14" s="18">
        <f t="shared" si="9"/>
        <v>1.2881944444444446</v>
      </c>
      <c r="S14" s="26">
        <v>227</v>
      </c>
      <c r="T14" s="26">
        <v>240</v>
      </c>
      <c r="U14" s="15">
        <f t="shared" si="10"/>
        <v>13</v>
      </c>
      <c r="V14" s="26">
        <v>492</v>
      </c>
      <c r="W14" s="15">
        <f t="shared" si="7"/>
        <v>5857</v>
      </c>
      <c r="X14" s="8">
        <f t="shared" si="3"/>
        <v>479</v>
      </c>
      <c r="Y14" s="15">
        <f t="shared" si="11"/>
        <v>5627</v>
      </c>
      <c r="Z14" s="15">
        <f t="shared" si="4"/>
        <v>13</v>
      </c>
      <c r="AA14" s="26">
        <v>242</v>
      </c>
      <c r="AB14" s="26">
        <v>3</v>
      </c>
      <c r="AC14" s="27">
        <v>9</v>
      </c>
      <c r="AD14" s="26"/>
      <c r="AE14" s="27"/>
      <c r="AF14" s="27">
        <v>17</v>
      </c>
      <c r="AG14" s="27">
        <v>30</v>
      </c>
      <c r="AH14" s="16">
        <f t="shared" si="12"/>
        <v>13</v>
      </c>
    </row>
    <row r="15" spans="1:34" ht="12.75">
      <c r="A15" s="46" t="s">
        <v>35</v>
      </c>
      <c r="B15" s="44">
        <v>41036</v>
      </c>
      <c r="C15" s="45" t="s">
        <v>67</v>
      </c>
      <c r="D15" s="46" t="s">
        <v>68</v>
      </c>
      <c r="E15" s="47" t="s">
        <v>69</v>
      </c>
      <c r="F15" s="45">
        <v>126</v>
      </c>
      <c r="G15" s="14">
        <f t="shared" si="8"/>
        <v>1251</v>
      </c>
      <c r="H15" s="8">
        <f>ROUND(PRODUCT(G15/12),0)</f>
        <v>104</v>
      </c>
      <c r="I15" s="8">
        <f>ROUND(PRODUCT(G15/COUNT(F4:F15)),0)</f>
        <v>114</v>
      </c>
      <c r="J15" s="37">
        <v>0.2638888888888889</v>
      </c>
      <c r="K15" s="18">
        <f t="shared" si="5"/>
        <v>2.881944444444444</v>
      </c>
      <c r="L15" s="41">
        <f t="shared" si="0"/>
        <v>19.9</v>
      </c>
      <c r="M15" s="32">
        <v>44.5</v>
      </c>
      <c r="N15" s="37">
        <v>0.375</v>
      </c>
      <c r="O15" s="18">
        <f t="shared" si="6"/>
        <v>4.28125</v>
      </c>
      <c r="P15" s="41">
        <f t="shared" si="1"/>
        <v>14</v>
      </c>
      <c r="Q15" s="18">
        <f t="shared" si="2"/>
        <v>0.1111111111111111</v>
      </c>
      <c r="R15" s="18">
        <f t="shared" si="9"/>
        <v>1.3993055555555558</v>
      </c>
      <c r="S15" s="26">
        <v>240</v>
      </c>
      <c r="T15" s="26">
        <v>239</v>
      </c>
      <c r="U15" s="15">
        <f t="shared" si="10"/>
        <v>-1</v>
      </c>
      <c r="V15" s="26">
        <v>218</v>
      </c>
      <c r="W15" s="15">
        <f t="shared" si="7"/>
        <v>6075</v>
      </c>
      <c r="X15" s="8">
        <f t="shared" si="3"/>
        <v>219</v>
      </c>
      <c r="Y15" s="15">
        <f t="shared" si="11"/>
        <v>5846</v>
      </c>
      <c r="Z15" s="15">
        <f t="shared" si="4"/>
        <v>-1</v>
      </c>
      <c r="AA15" s="26">
        <v>254</v>
      </c>
      <c r="AB15" s="26">
        <v>2</v>
      </c>
      <c r="AC15" s="27">
        <v>7</v>
      </c>
      <c r="AD15" s="26"/>
      <c r="AE15" s="27"/>
      <c r="AF15" s="27">
        <v>10</v>
      </c>
      <c r="AG15" s="27">
        <v>23</v>
      </c>
      <c r="AH15" s="16">
        <f t="shared" si="12"/>
        <v>13</v>
      </c>
    </row>
    <row r="16" spans="1:34" ht="12.75">
      <c r="A16" s="46" t="s">
        <v>36</v>
      </c>
      <c r="B16" s="44">
        <v>41037</v>
      </c>
      <c r="C16" s="45" t="s">
        <v>69</v>
      </c>
      <c r="D16" s="46" t="s">
        <v>70</v>
      </c>
      <c r="E16" s="47" t="s">
        <v>71</v>
      </c>
      <c r="F16" s="45">
        <v>118</v>
      </c>
      <c r="G16" s="14">
        <f t="shared" si="8"/>
        <v>1369</v>
      </c>
      <c r="H16" s="8">
        <f>ROUND(PRODUCT(G16/13),0)</f>
        <v>105</v>
      </c>
      <c r="I16" s="8">
        <f>ROUND(PRODUCT(G16/COUNT(F4:F16)),0)</f>
        <v>114</v>
      </c>
      <c r="J16" s="37">
        <v>0.2722222222222222</v>
      </c>
      <c r="K16" s="18">
        <f t="shared" si="5"/>
        <v>3.1541666666666663</v>
      </c>
      <c r="L16" s="41">
        <f t="shared" si="0"/>
        <v>18.1</v>
      </c>
      <c r="M16" s="32">
        <v>32.5</v>
      </c>
      <c r="N16" s="37">
        <v>0.4375</v>
      </c>
      <c r="O16" s="18">
        <f t="shared" si="6"/>
        <v>4.71875</v>
      </c>
      <c r="P16" s="41">
        <f t="shared" si="1"/>
        <v>11.2</v>
      </c>
      <c r="Q16" s="18">
        <f t="shared" si="2"/>
        <v>0.1652777777777778</v>
      </c>
      <c r="R16" s="18">
        <f t="shared" si="9"/>
        <v>1.5645833333333337</v>
      </c>
      <c r="S16" s="26">
        <v>239</v>
      </c>
      <c r="T16" s="26">
        <v>243</v>
      </c>
      <c r="U16" s="15">
        <f t="shared" si="10"/>
        <v>4</v>
      </c>
      <c r="V16" s="26">
        <v>150</v>
      </c>
      <c r="W16" s="15">
        <f t="shared" si="7"/>
        <v>6225</v>
      </c>
      <c r="X16" s="8">
        <f t="shared" si="3"/>
        <v>146</v>
      </c>
      <c r="Y16" s="15">
        <f t="shared" si="11"/>
        <v>5992</v>
      </c>
      <c r="Z16" s="15">
        <f t="shared" si="4"/>
        <v>4</v>
      </c>
      <c r="AA16" s="26">
        <v>259</v>
      </c>
      <c r="AB16" s="26">
        <v>2</v>
      </c>
      <c r="AC16" s="27">
        <v>6</v>
      </c>
      <c r="AD16" s="26"/>
      <c r="AE16" s="27"/>
      <c r="AF16" s="27">
        <v>14</v>
      </c>
      <c r="AG16" s="27">
        <v>21</v>
      </c>
      <c r="AH16" s="16">
        <f t="shared" si="12"/>
        <v>7</v>
      </c>
    </row>
    <row r="17" spans="1:34" ht="12.75">
      <c r="A17" s="28" t="s">
        <v>6</v>
      </c>
      <c r="B17" s="56"/>
      <c r="C17" s="57"/>
      <c r="D17" s="57"/>
      <c r="E17" s="58"/>
      <c r="F17" s="29">
        <f>SUM(F4:F16)</f>
        <v>1369</v>
      </c>
      <c r="G17" s="19">
        <f>SUM(G16)</f>
        <v>1369</v>
      </c>
      <c r="H17" s="19">
        <f>SUM(H16)</f>
        <v>105</v>
      </c>
      <c r="I17" s="19">
        <f>SUM(I16)</f>
        <v>114</v>
      </c>
      <c r="J17" s="20">
        <f>SUM(J4:J16)</f>
        <v>3.1541666666666663</v>
      </c>
      <c r="K17" s="35">
        <f>F17/SUM(HOUR(J17)+(ROUNDDOWN(J17,0)*24),PRODUCT(MINUTE(J17)/60))</f>
        <v>18.08454425363276</v>
      </c>
      <c r="L17" s="40">
        <f>SUM(L4:L16)/COUNT(F4:F16)</f>
        <v>18.016666666666666</v>
      </c>
      <c r="M17" s="42">
        <f>PRODUCT(SUM(M4:M16),1/COUNT(M4:M16))</f>
        <v>49.041666666666664</v>
      </c>
      <c r="N17" s="20">
        <f>SUM(N4:N16)</f>
        <v>4.71875</v>
      </c>
      <c r="O17" s="35">
        <f>F17/SUM(HOUR(N17)+(ROUNDDOWN(N17,0)*24),PRODUCT(MINUTE(N17)/60))</f>
        <v>12.088300220750552</v>
      </c>
      <c r="P17" s="40">
        <f>SUM(P4:P16)/COUNT(F4:F16)</f>
        <v>12.174999999999997</v>
      </c>
      <c r="Q17" s="20">
        <f>SUM(Q4:Q16)</f>
        <v>1.5645833333333337</v>
      </c>
      <c r="R17" s="19"/>
      <c r="S17" s="19">
        <f>ROUND(SUM(S4:S16)/COUNT(S4:S16),0)</f>
        <v>128</v>
      </c>
      <c r="T17" s="19">
        <f>ROUND(SUM(T4:T16)/COUNT(T4:T16),0)</f>
        <v>148</v>
      </c>
      <c r="U17" s="21">
        <f>SUM(U4:U16)</f>
        <v>233</v>
      </c>
      <c r="V17" s="19">
        <f>ROUND(SUM(V4:V16)/COUNT(V4:V16),0)</f>
        <v>519</v>
      </c>
      <c r="W17" s="19">
        <f>SUM(W16)</f>
        <v>6225</v>
      </c>
      <c r="X17" s="19">
        <f>ROUND(SUM(X4:X16)/COUNT(V4:V16),0)</f>
        <v>499</v>
      </c>
      <c r="Y17" s="19">
        <f>SUM(Y16)</f>
        <v>5992</v>
      </c>
      <c r="Z17" s="21">
        <f>SUM(Z4:Z16)</f>
        <v>233</v>
      </c>
      <c r="AA17" s="19">
        <f>ROUND(SUM(AA4:AA16)/COUNT(AA4:AA16),0)</f>
        <v>177</v>
      </c>
      <c r="AB17" s="34">
        <f aca="true" t="shared" si="13" ref="AB17:AG17">SUM(AB4:AB16)/COUNT(AB4:AB16)</f>
        <v>2.3333333333333335</v>
      </c>
      <c r="AC17" s="34">
        <f t="shared" si="13"/>
        <v>9.416666666666666</v>
      </c>
      <c r="AD17" s="34" t="e">
        <f t="shared" si="13"/>
        <v>#DIV/0!</v>
      </c>
      <c r="AE17" s="34" t="e">
        <f t="shared" si="13"/>
        <v>#DIV/0!</v>
      </c>
      <c r="AF17" s="34">
        <f t="shared" si="13"/>
        <v>11.833333333333334</v>
      </c>
      <c r="AG17" s="34">
        <f t="shared" si="13"/>
        <v>23</v>
      </c>
      <c r="AH17" s="34">
        <f>SUM(AH4:AH16)/COUNT(AG4:AG16)</f>
        <v>11.166666666666666</v>
      </c>
    </row>
    <row r="18" spans="17:25" ht="12.75">
      <c r="Q18" s="8"/>
      <c r="R18" s="8"/>
      <c r="S18" s="8"/>
      <c r="W18" s="15"/>
      <c r="Y18" s="15"/>
    </row>
    <row r="19" spans="15:27" ht="12.75">
      <c r="O19" s="8"/>
      <c r="P19" s="8"/>
      <c r="Q19" s="8"/>
      <c r="R19" s="30"/>
      <c r="S19" s="8"/>
      <c r="T19" s="8"/>
      <c r="U19" s="8"/>
      <c r="V19" s="8"/>
      <c r="W19" s="15"/>
      <c r="X19" s="8"/>
      <c r="Y19" s="15"/>
      <c r="Z19" s="8"/>
      <c r="AA19" s="8"/>
    </row>
    <row r="20" spans="14:27" ht="12.75">
      <c r="N20" s="39"/>
      <c r="O20" s="8"/>
      <c r="P20" s="8"/>
      <c r="Q20" s="38"/>
      <c r="R20" s="38"/>
      <c r="S20" s="8"/>
      <c r="T20" s="8"/>
      <c r="U20" s="8"/>
      <c r="V20" s="8"/>
      <c r="W20" s="8"/>
      <c r="X20" s="8"/>
      <c r="Y20" s="8"/>
      <c r="Z20" s="8"/>
      <c r="AA20" s="8"/>
    </row>
    <row r="21" spans="15:27" ht="12.75">
      <c r="O21" s="8"/>
      <c r="P21" s="8"/>
      <c r="Q21" s="38"/>
      <c r="R21" s="38"/>
      <c r="S21" s="8"/>
      <c r="T21" s="8"/>
      <c r="U21" s="8"/>
      <c r="V21" s="8"/>
      <c r="W21" s="8"/>
      <c r="X21" s="8"/>
      <c r="Y21" s="8"/>
      <c r="Z21" s="8"/>
      <c r="AA21" s="8"/>
    </row>
    <row r="22" spans="15:27" ht="12.75">
      <c r="O22" s="8"/>
      <c r="P22" s="8"/>
      <c r="Q22" s="8"/>
      <c r="R22" s="38"/>
      <c r="S22" s="8"/>
      <c r="T22" s="8"/>
      <c r="U22" s="8"/>
      <c r="V22" s="8"/>
      <c r="W22" s="8"/>
      <c r="X22" s="8"/>
      <c r="Y22" s="8"/>
      <c r="Z22" s="8"/>
      <c r="AA22" s="8"/>
    </row>
    <row r="23" spans="15:27" ht="12.75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</sheetData>
  <mergeCells count="4">
    <mergeCell ref="A1:F1"/>
    <mergeCell ref="A2:F2"/>
    <mergeCell ref="G1:AH1"/>
    <mergeCell ref="B17:E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2013-11-02T14:21:48Z</dcterms:modified>
  <cp:category/>
  <cp:version/>
  <cp:contentType/>
  <cp:contentStatus/>
</cp:coreProperties>
</file>