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<sst xmlns="http://schemas.openxmlformats.org/spreadsheetml/2006/main" count="82" uniqueCount="71">
  <si>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</si>
  <si>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</si>
  <si>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</si>
  <si>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</si>
  <si>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</si>
  <si>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</si>
  <si>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</si>
  <si>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</si>
  <si>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</si>
  <si>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</si>
  <si>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</si>
  <si>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</si>
  <si>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</si>
  <si>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</si>
  <si>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</si>
  <si>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</si>
  <si>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</si>
  <si>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</si>
  <si>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</si>
  <si>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</si>
  <si>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</si>
  <si>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</si>
  <si>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</si>
  <si>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</si>
  <si>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</si>
  <si>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</si>
  <si>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</si>
  <si>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</si>
  <si>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</si>
  <si>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</si>
  <si>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</si>
  <si>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</si>
  <si>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</si>
  <si>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</si>
  <si>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</si>
  <si>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</si>
  <si>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</si>
  <si>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</si>
  <si>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</si>
  <si>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</si>
  <si>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</si>
  <si>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</si>
  <si>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</si>
  <si>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</si>
  <si>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</si>
  <si>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</si>
  <si>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</si>
  <si>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Irland &amp; Nordirland: Kerry - Newry (30.6.-11.7.2008)</t>
  </si>
  <si>
    <r>
      <t>Statistik</t>
    </r>
    <r>
      <rPr>
        <b/>
        <sz val="20"/>
        <rFont val="Arial"/>
        <family val="2"/>
      </rPr>
      <t xml:space="preserve"> Irland &amp; Nordirland: Kerry - Newry (30.6.-11.7.2008)</t>
    </r>
  </si>
  <si>
    <t>Kerry Airport</t>
  </si>
  <si>
    <t>Killarney - Gap of Dunloe</t>
  </si>
  <si>
    <t>Black Valley</t>
  </si>
  <si>
    <t>Windy Gap - Kenmare - Staigue Fort</t>
  </si>
  <si>
    <t>Waterville</t>
  </si>
  <si>
    <t>Tralee</t>
  </si>
  <si>
    <t>Tarbert</t>
  </si>
  <si>
    <t>Fähre - Killimer - Cliffs of Moher</t>
  </si>
  <si>
    <t>Doolin</t>
  </si>
  <si>
    <t>Fähre - Inishmore (Aran Islands) - Fähre</t>
  </si>
  <si>
    <t>Rossaveel</t>
  </si>
  <si>
    <t>Maam Cross - Aghagower - Pontoon</t>
  </si>
  <si>
    <t>Enniscrone</t>
  </si>
  <si>
    <t>Sligo</t>
  </si>
  <si>
    <t>Donegal</t>
  </si>
  <si>
    <t>Raphoe - Grenze Irland/Nordirland - Derry</t>
  </si>
  <si>
    <t>Portstewart</t>
  </si>
  <si>
    <t>Giant's Causeway - Torr Head</t>
  </si>
  <si>
    <t>Cushendall</t>
  </si>
  <si>
    <t>Belfast</t>
  </si>
  <si>
    <t>Portaferry - Fähre - Strangford</t>
  </si>
  <si>
    <t>Newry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</si>
</sst>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47</v>
      </c>
      <c r="B1" s="50"/>
      <c r="C1" s="50"/>
      <c r="D1" s="50"/>
      <c r="E1" s="50"/>
      <c r="F1" s="51"/>
      <c r="G1" s="53" t="s">
        <v>48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37</v>
      </c>
      <c r="M3" s="25" t="s">
        <v>25</v>
      </c>
      <c r="N3" s="25" t="s">
        <v>14</v>
      </c>
      <c r="O3" s="26" t="s">
        <v>33</v>
      </c>
      <c r="P3" s="25" t="s">
        <v>36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4" t="s">
        <v>38</v>
      </c>
      <c r="B4" s="32">
        <v>39629</v>
      </c>
      <c r="C4" s="5" t="s">
        <v>49</v>
      </c>
      <c r="D4" s="6" t="s">
        <v>50</v>
      </c>
      <c r="E4" s="4" t="s">
        <v>51</v>
      </c>
      <c r="F4" s="5">
        <v>36</v>
      </c>
      <c r="G4" s="13">
        <f>SUM(F4)</f>
        <v>36</v>
      </c>
      <c r="H4" s="14">
        <f>ROUND(PRODUCT(G4/1),0)</f>
        <v>36</v>
      </c>
      <c r="I4" s="14">
        <f>ROUND(PRODUCT(G4/COUNT(F4:F4)),0)</f>
        <v>36</v>
      </c>
      <c r="J4" s="45">
        <v>0.125</v>
      </c>
      <c r="K4" s="20">
        <f>SUM(J4)</f>
        <v>0.125</v>
      </c>
      <c r="L4" s="47">
        <f aca="true" t="shared" si="0" ref="L4:L15">IF(F4=0,0,ROUND(PRODUCT(F4/SUM(HOUR(J4),PRODUCT(MINUTE(J4)/60))),1))</f>
        <v>12</v>
      </c>
      <c r="M4" s="35"/>
      <c r="N4" s="45">
        <v>0.15625</v>
      </c>
      <c r="O4" s="20">
        <f>SUM(N4)</f>
        <v>0.15625</v>
      </c>
      <c r="P4" s="47">
        <f aca="true" t="shared" si="1" ref="P4:P15">IF(F4=0,0,ROUND(PRODUCT(F4/SUM(HOUR(N4),PRODUCT(MINUTE(N4)/60))),1))</f>
        <v>9.6</v>
      </c>
      <c r="Q4" s="20">
        <f aca="true" t="shared" si="2" ref="Q4:Q15">SUM(N4,-J4)</f>
        <v>0.03125</v>
      </c>
      <c r="R4" s="20">
        <f>SUM(Q4)</f>
        <v>0.03125</v>
      </c>
      <c r="S4" s="14">
        <v>33</v>
      </c>
      <c r="T4" s="11">
        <v>100</v>
      </c>
      <c r="U4" s="15">
        <f>SUM(-S4,T4)</f>
        <v>67</v>
      </c>
      <c r="V4" s="14"/>
      <c r="W4" s="15">
        <f>SUM(V4)</f>
        <v>0</v>
      </c>
      <c r="X4" s="14">
        <f aca="true" t="shared" si="3" ref="X4:X15">SUM(S4,-T4,V4)</f>
        <v>-67</v>
      </c>
      <c r="Y4" s="15">
        <f>SUM(X4)</f>
        <v>-67</v>
      </c>
      <c r="Z4" s="15">
        <f aca="true" t="shared" si="4" ref="Z4:Z15">SUM(V4,-X4)</f>
        <v>67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4" t="s">
        <v>39</v>
      </c>
      <c r="B5" s="32">
        <v>39630</v>
      </c>
      <c r="C5" s="5" t="s">
        <v>51</v>
      </c>
      <c r="D5" s="6" t="s">
        <v>52</v>
      </c>
      <c r="E5" s="4" t="s">
        <v>53</v>
      </c>
      <c r="F5" s="5">
        <v>82</v>
      </c>
      <c r="G5" s="17">
        <f>SUM(G4,F5)</f>
        <v>118</v>
      </c>
      <c r="H5" s="11">
        <f>ROUND(PRODUCT(G5/2),0)</f>
        <v>59</v>
      </c>
      <c r="I5" s="11">
        <f>ROUND(PRODUCT(G5/COUNT(F4:F5)),0)</f>
        <v>59</v>
      </c>
      <c r="J5" s="46">
        <v>0.3333333333333333</v>
      </c>
      <c r="K5" s="21">
        <f aca="true" t="shared" si="5" ref="K5:K15">SUM(J5,K4)</f>
        <v>0.4583333333333333</v>
      </c>
      <c r="L5" s="47">
        <f t="shared" si="0"/>
        <v>10.3</v>
      </c>
      <c r="M5" s="36"/>
      <c r="N5" s="46">
        <v>0.3958333333333333</v>
      </c>
      <c r="O5" s="21">
        <f aca="true" t="shared" si="6" ref="O5:O15">SUM(N5,O4)</f>
        <v>0.5520833333333333</v>
      </c>
      <c r="P5" s="47">
        <f t="shared" si="1"/>
        <v>8.6</v>
      </c>
      <c r="Q5" s="21">
        <f t="shared" si="2"/>
        <v>0.0625</v>
      </c>
      <c r="R5" s="21">
        <f>SUM(Q5,R4)</f>
        <v>0.09375</v>
      </c>
      <c r="S5" s="11">
        <v>100</v>
      </c>
      <c r="T5" s="11">
        <v>33</v>
      </c>
      <c r="U5" s="18">
        <f>SUM(-S5,T5)</f>
        <v>-67</v>
      </c>
      <c r="V5" s="29"/>
      <c r="W5" s="18">
        <f aca="true" t="shared" si="7" ref="W5:W15">SUM(W4,V5)</f>
        <v>0</v>
      </c>
      <c r="X5" s="11">
        <f t="shared" si="3"/>
        <v>67</v>
      </c>
      <c r="Y5" s="18">
        <f>SUM(Y4,X5)</f>
        <v>0</v>
      </c>
      <c r="Z5" s="18">
        <f t="shared" si="4"/>
        <v>-67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4" t="s">
        <v>40</v>
      </c>
      <c r="B6" s="32">
        <v>39631</v>
      </c>
      <c r="C6" s="5" t="s">
        <v>53</v>
      </c>
      <c r="D6" s="6" t="s">
        <v>54</v>
      </c>
      <c r="E6" s="4" t="s">
        <v>55</v>
      </c>
      <c r="F6" s="5">
        <v>132</v>
      </c>
      <c r="G6" s="17">
        <f aca="true" t="shared" si="8" ref="G6:G15">SUM(G5,F6)</f>
        <v>250</v>
      </c>
      <c r="H6" s="11">
        <f>ROUND(PRODUCT(G6/3),0)</f>
        <v>83</v>
      </c>
      <c r="I6" s="11">
        <f>ROUND(PRODUCT(G6/COUNT(F4:F6)),0)</f>
        <v>83</v>
      </c>
      <c r="J6" s="46">
        <v>0.3333333333333333</v>
      </c>
      <c r="K6" s="21">
        <f t="shared" si="5"/>
        <v>0.7916666666666666</v>
      </c>
      <c r="L6" s="47">
        <f t="shared" si="0"/>
        <v>16.5</v>
      </c>
      <c r="M6" s="36"/>
      <c r="N6" s="46">
        <v>0.4166666666666667</v>
      </c>
      <c r="O6" s="21">
        <f t="shared" si="6"/>
        <v>0.96875</v>
      </c>
      <c r="P6" s="47">
        <f t="shared" si="1"/>
        <v>13.2</v>
      </c>
      <c r="Q6" s="21">
        <f t="shared" si="2"/>
        <v>0.08333333333333337</v>
      </c>
      <c r="R6" s="21">
        <f aca="true" t="shared" si="9" ref="R6:R15">SUM(Q6,R5)</f>
        <v>0.17708333333333337</v>
      </c>
      <c r="S6" s="11">
        <v>33</v>
      </c>
      <c r="T6" s="29">
        <v>3</v>
      </c>
      <c r="U6" s="18">
        <f aca="true" t="shared" si="10" ref="U6:U15">SUM(-S6,T6)</f>
        <v>-30</v>
      </c>
      <c r="V6" s="29"/>
      <c r="W6" s="18">
        <f t="shared" si="7"/>
        <v>0</v>
      </c>
      <c r="X6" s="11">
        <f t="shared" si="3"/>
        <v>30</v>
      </c>
      <c r="Y6" s="18">
        <f aca="true" t="shared" si="11" ref="Y6:Y15">SUM(Y5,X6)</f>
        <v>30</v>
      </c>
      <c r="Z6" s="18">
        <f t="shared" si="4"/>
        <v>-30</v>
      </c>
      <c r="AA6" s="11"/>
      <c r="AB6" s="11"/>
      <c r="AC6" s="30"/>
      <c r="AD6" s="29"/>
      <c r="AE6" s="30"/>
      <c r="AF6" s="30"/>
      <c r="AG6" s="30"/>
      <c r="AH6" s="19">
        <f aca="true" t="shared" si="12" ref="AH6:AH15">SUM(AG6,-AF6)</f>
        <v>0</v>
      </c>
    </row>
    <row r="7" spans="1:34" ht="12.75">
      <c r="A7" s="44" t="s">
        <v>41</v>
      </c>
      <c r="B7" s="32">
        <v>39632</v>
      </c>
      <c r="C7" s="5" t="s">
        <v>55</v>
      </c>
      <c r="D7" s="6" t="s">
        <v>56</v>
      </c>
      <c r="E7" s="4" t="s">
        <v>57</v>
      </c>
      <c r="F7" s="5">
        <v>79</v>
      </c>
      <c r="G7" s="17">
        <f t="shared" si="8"/>
        <v>329</v>
      </c>
      <c r="H7" s="11">
        <f>ROUND(PRODUCT(G7/4),0)</f>
        <v>82</v>
      </c>
      <c r="I7" s="11">
        <f>ROUND(PRODUCT(G7/COUNT(F4:F7)),0)</f>
        <v>82</v>
      </c>
      <c r="J7" s="46">
        <v>0.2916666666666667</v>
      </c>
      <c r="K7" s="21">
        <f t="shared" si="5"/>
        <v>1.0833333333333333</v>
      </c>
      <c r="L7" s="47">
        <f t="shared" si="0"/>
        <v>11.3</v>
      </c>
      <c r="M7" s="37"/>
      <c r="N7" s="46">
        <v>0.4166666666666667</v>
      </c>
      <c r="O7" s="21">
        <f t="shared" si="6"/>
        <v>1.3854166666666667</v>
      </c>
      <c r="P7" s="47">
        <f t="shared" si="1"/>
        <v>7.9</v>
      </c>
      <c r="Q7" s="21">
        <f t="shared" si="2"/>
        <v>0.125</v>
      </c>
      <c r="R7" s="21">
        <f t="shared" si="9"/>
        <v>0.30208333333333337</v>
      </c>
      <c r="S7" s="29">
        <v>3</v>
      </c>
      <c r="T7" s="29">
        <v>3</v>
      </c>
      <c r="U7" s="18">
        <f t="shared" si="10"/>
        <v>0</v>
      </c>
      <c r="V7" s="29"/>
      <c r="W7" s="18">
        <f t="shared" si="7"/>
        <v>0</v>
      </c>
      <c r="X7" s="11">
        <f t="shared" si="3"/>
        <v>0</v>
      </c>
      <c r="Y7" s="18">
        <f t="shared" si="11"/>
        <v>30</v>
      </c>
      <c r="Z7" s="18">
        <f t="shared" si="4"/>
        <v>0</v>
      </c>
      <c r="AA7" s="29"/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44" t="s">
        <v>42</v>
      </c>
      <c r="B8" s="32">
        <v>39633</v>
      </c>
      <c r="C8" s="5" t="s">
        <v>57</v>
      </c>
      <c r="D8" s="6" t="s">
        <v>58</v>
      </c>
      <c r="E8" s="4" t="s">
        <v>59</v>
      </c>
      <c r="F8" s="5">
        <v>24</v>
      </c>
      <c r="G8" s="17">
        <f t="shared" si="8"/>
        <v>353</v>
      </c>
      <c r="H8" s="11">
        <f>ROUND(PRODUCT(G8/5),0)</f>
        <v>71</v>
      </c>
      <c r="I8" s="11">
        <f>ROUND(PRODUCT(G8/COUNT(F4:F8)),0)</f>
        <v>71</v>
      </c>
      <c r="J8" s="46">
        <v>0.08333333333333333</v>
      </c>
      <c r="K8" s="21">
        <f t="shared" si="5"/>
        <v>1.1666666666666665</v>
      </c>
      <c r="L8" s="47">
        <f t="shared" si="0"/>
        <v>12</v>
      </c>
      <c r="M8" s="37"/>
      <c r="N8" s="46">
        <v>0.3541666666666667</v>
      </c>
      <c r="O8" s="21">
        <f t="shared" si="6"/>
        <v>1.7395833333333335</v>
      </c>
      <c r="P8" s="47">
        <f t="shared" si="1"/>
        <v>2.8</v>
      </c>
      <c r="Q8" s="21">
        <f t="shared" si="2"/>
        <v>0.27083333333333337</v>
      </c>
      <c r="R8" s="21">
        <f t="shared" si="9"/>
        <v>0.5729166666666667</v>
      </c>
      <c r="S8" s="29">
        <v>3</v>
      </c>
      <c r="T8" s="29">
        <v>3</v>
      </c>
      <c r="U8" s="18">
        <f t="shared" si="10"/>
        <v>0</v>
      </c>
      <c r="V8" s="29"/>
      <c r="W8" s="18">
        <f t="shared" si="7"/>
        <v>0</v>
      </c>
      <c r="X8" s="11">
        <f t="shared" si="3"/>
        <v>0</v>
      </c>
      <c r="Y8" s="18">
        <f t="shared" si="11"/>
        <v>30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44" t="s">
        <v>43</v>
      </c>
      <c r="B9" s="32">
        <v>39634</v>
      </c>
      <c r="C9" s="5" t="s">
        <v>59</v>
      </c>
      <c r="D9" s="6" t="s">
        <v>60</v>
      </c>
      <c r="E9" s="4" t="s">
        <v>61</v>
      </c>
      <c r="F9" s="5">
        <v>142</v>
      </c>
      <c r="G9" s="17">
        <f t="shared" si="8"/>
        <v>495</v>
      </c>
      <c r="H9" s="11">
        <f>ROUND(PRODUCT(G9/6),0)</f>
        <v>83</v>
      </c>
      <c r="I9" s="11">
        <f>ROUND(PRODUCT(G9/COUNT(F4:F9)),0)</f>
        <v>83</v>
      </c>
      <c r="J9" s="46">
        <v>0.4166666666666667</v>
      </c>
      <c r="K9" s="21">
        <f t="shared" si="5"/>
        <v>1.5833333333333333</v>
      </c>
      <c r="L9" s="47">
        <f t="shared" si="0"/>
        <v>14.2</v>
      </c>
      <c r="M9" s="37"/>
      <c r="N9" s="46">
        <v>0.5</v>
      </c>
      <c r="O9" s="21">
        <f t="shared" si="6"/>
        <v>2.2395833333333335</v>
      </c>
      <c r="P9" s="47">
        <f t="shared" si="1"/>
        <v>11.8</v>
      </c>
      <c r="Q9" s="21">
        <f t="shared" si="2"/>
        <v>0.08333333333333331</v>
      </c>
      <c r="R9" s="21">
        <f t="shared" si="9"/>
        <v>0.65625</v>
      </c>
      <c r="S9" s="29">
        <v>3</v>
      </c>
      <c r="T9" s="29">
        <v>3</v>
      </c>
      <c r="U9" s="18">
        <f t="shared" si="10"/>
        <v>0</v>
      </c>
      <c r="V9" s="29"/>
      <c r="W9" s="18">
        <f t="shared" si="7"/>
        <v>0</v>
      </c>
      <c r="X9" s="11">
        <f t="shared" si="3"/>
        <v>0</v>
      </c>
      <c r="Y9" s="18">
        <f t="shared" si="11"/>
        <v>30</v>
      </c>
      <c r="Z9" s="18">
        <f t="shared" si="4"/>
        <v>0</v>
      </c>
      <c r="AA9" s="29"/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4" t="s">
        <v>44</v>
      </c>
      <c r="B10" s="32">
        <v>39635</v>
      </c>
      <c r="C10" s="5"/>
      <c r="D10" s="6" t="s">
        <v>61</v>
      </c>
      <c r="E10" s="4"/>
      <c r="F10" s="5"/>
      <c r="G10" s="17">
        <f t="shared" si="8"/>
        <v>495</v>
      </c>
      <c r="H10" s="11">
        <f>ROUND(PRODUCT(G10/7),0)</f>
        <v>71</v>
      </c>
      <c r="I10" s="11">
        <f>ROUND(PRODUCT(G10/COUNT(F4:F10)),0)</f>
        <v>83</v>
      </c>
      <c r="J10" s="46"/>
      <c r="K10" s="21">
        <f t="shared" si="5"/>
        <v>1.5833333333333333</v>
      </c>
      <c r="L10" s="47">
        <f t="shared" si="0"/>
        <v>0</v>
      </c>
      <c r="M10" s="36"/>
      <c r="N10" s="46"/>
      <c r="O10" s="21">
        <f t="shared" si="6"/>
        <v>2.2395833333333335</v>
      </c>
      <c r="P10" s="47">
        <f t="shared" si="1"/>
        <v>0</v>
      </c>
      <c r="Q10" s="21">
        <f t="shared" si="2"/>
        <v>0</v>
      </c>
      <c r="R10" s="21">
        <f t="shared" si="9"/>
        <v>0.65625</v>
      </c>
      <c r="S10" s="29"/>
      <c r="T10" s="29"/>
      <c r="U10" s="18">
        <f t="shared" si="10"/>
        <v>0</v>
      </c>
      <c r="V10" s="29"/>
      <c r="W10" s="18">
        <f t="shared" si="7"/>
        <v>0</v>
      </c>
      <c r="X10" s="11">
        <f t="shared" si="3"/>
        <v>0</v>
      </c>
      <c r="Y10" s="18">
        <f t="shared" si="11"/>
        <v>30</v>
      </c>
      <c r="Z10" s="18">
        <f t="shared" si="4"/>
        <v>0</v>
      </c>
      <c r="AA10" s="11"/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43" t="s">
        <v>45</v>
      </c>
      <c r="B11" s="32">
        <v>39636</v>
      </c>
      <c r="C11" s="5" t="s">
        <v>61</v>
      </c>
      <c r="D11" s="6" t="s">
        <v>62</v>
      </c>
      <c r="E11" s="4" t="s">
        <v>63</v>
      </c>
      <c r="F11" s="5">
        <v>127</v>
      </c>
      <c r="G11" s="17">
        <f t="shared" si="8"/>
        <v>622</v>
      </c>
      <c r="H11" s="11">
        <f>ROUND(PRODUCT(G11/8),0)</f>
        <v>78</v>
      </c>
      <c r="I11" s="11">
        <f>ROUND(PRODUCT(G11/COUNT(F4:F11)),0)</f>
        <v>89</v>
      </c>
      <c r="J11" s="46">
        <v>0.3333333333333333</v>
      </c>
      <c r="K11" s="21">
        <f t="shared" si="5"/>
        <v>1.9166666666666665</v>
      </c>
      <c r="L11" s="47">
        <f t="shared" si="0"/>
        <v>15.9</v>
      </c>
      <c r="M11" s="37"/>
      <c r="N11" s="46">
        <v>0.3958333333333333</v>
      </c>
      <c r="O11" s="21">
        <f t="shared" si="6"/>
        <v>2.635416666666667</v>
      </c>
      <c r="P11" s="47">
        <f t="shared" si="1"/>
        <v>13.4</v>
      </c>
      <c r="Q11" s="21">
        <f t="shared" si="2"/>
        <v>0.0625</v>
      </c>
      <c r="R11" s="21">
        <f t="shared" si="9"/>
        <v>0.71875</v>
      </c>
      <c r="S11" s="29">
        <v>3</v>
      </c>
      <c r="T11" s="29">
        <v>13</v>
      </c>
      <c r="U11" s="18">
        <f t="shared" si="10"/>
        <v>10</v>
      </c>
      <c r="V11" s="29"/>
      <c r="W11" s="18">
        <f t="shared" si="7"/>
        <v>0</v>
      </c>
      <c r="X11" s="11">
        <f t="shared" si="3"/>
        <v>-10</v>
      </c>
      <c r="Y11" s="18">
        <f t="shared" si="11"/>
        <v>20</v>
      </c>
      <c r="Z11" s="18">
        <f t="shared" si="4"/>
        <v>10</v>
      </c>
      <c r="AA11" s="29"/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43" t="s">
        <v>46</v>
      </c>
      <c r="B12" s="32">
        <v>39637</v>
      </c>
      <c r="C12" s="5" t="s">
        <v>63</v>
      </c>
      <c r="D12" s="6" t="s">
        <v>64</v>
      </c>
      <c r="E12" s="4" t="s">
        <v>65</v>
      </c>
      <c r="F12" s="5">
        <v>130</v>
      </c>
      <c r="G12" s="17">
        <f t="shared" si="8"/>
        <v>752</v>
      </c>
      <c r="H12" s="11">
        <f>ROUND(PRODUCT(G12/9),0)</f>
        <v>84</v>
      </c>
      <c r="I12" s="11">
        <f>ROUND(PRODUCT(G12/COUNT(F4:F12)),0)</f>
        <v>94</v>
      </c>
      <c r="J12" s="46">
        <v>0.3333333333333333</v>
      </c>
      <c r="K12" s="21">
        <f t="shared" si="5"/>
        <v>2.25</v>
      </c>
      <c r="L12" s="47">
        <f t="shared" si="0"/>
        <v>16.3</v>
      </c>
      <c r="M12" s="36"/>
      <c r="N12" s="46">
        <v>0.4166666666666667</v>
      </c>
      <c r="O12" s="21">
        <f t="shared" si="6"/>
        <v>3.0520833333333335</v>
      </c>
      <c r="P12" s="47">
        <f t="shared" si="1"/>
        <v>13</v>
      </c>
      <c r="Q12" s="21">
        <f t="shared" si="2"/>
        <v>0.08333333333333337</v>
      </c>
      <c r="R12" s="21">
        <f t="shared" si="9"/>
        <v>0.8020833333333334</v>
      </c>
      <c r="S12" s="29">
        <v>13</v>
      </c>
      <c r="T12" s="29">
        <v>13</v>
      </c>
      <c r="U12" s="18">
        <f t="shared" si="10"/>
        <v>0</v>
      </c>
      <c r="V12" s="29"/>
      <c r="W12" s="18">
        <f t="shared" si="7"/>
        <v>0</v>
      </c>
      <c r="X12" s="11">
        <f t="shared" si="3"/>
        <v>0</v>
      </c>
      <c r="Y12" s="18">
        <f t="shared" si="11"/>
        <v>20</v>
      </c>
      <c r="Z12" s="18">
        <f t="shared" si="4"/>
        <v>0</v>
      </c>
      <c r="AA12" s="11"/>
      <c r="AB12" s="11"/>
      <c r="AC12" s="30"/>
      <c r="AD12" s="29"/>
      <c r="AE12" s="30"/>
      <c r="AF12" s="30"/>
      <c r="AG12" s="30"/>
      <c r="AH12" s="19">
        <f t="shared" si="12"/>
        <v>0</v>
      </c>
    </row>
    <row r="13" spans="1:34" ht="12.75">
      <c r="A13" s="43" t="s">
        <v>5</v>
      </c>
      <c r="B13" s="32">
        <v>39638</v>
      </c>
      <c r="C13" s="5" t="s">
        <v>65</v>
      </c>
      <c r="D13" s="6" t="s">
        <v>66</v>
      </c>
      <c r="E13" s="4" t="s">
        <v>67</v>
      </c>
      <c r="F13" s="5">
        <v>74</v>
      </c>
      <c r="G13" s="17">
        <f t="shared" si="8"/>
        <v>826</v>
      </c>
      <c r="H13" s="11">
        <f>ROUND(PRODUCT(G13/10),0)</f>
        <v>83</v>
      </c>
      <c r="I13" s="11">
        <f>ROUND(PRODUCT(G13/COUNT(F4:F13)),0)</f>
        <v>92</v>
      </c>
      <c r="J13" s="46">
        <v>0.2916666666666667</v>
      </c>
      <c r="K13" s="21">
        <f t="shared" si="5"/>
        <v>2.5416666666666665</v>
      </c>
      <c r="L13" s="47">
        <f t="shared" si="0"/>
        <v>10.6</v>
      </c>
      <c r="M13" s="37"/>
      <c r="N13" s="46">
        <v>0.3958333333333333</v>
      </c>
      <c r="O13" s="21">
        <f t="shared" si="6"/>
        <v>3.447916666666667</v>
      </c>
      <c r="P13" s="47">
        <f t="shared" si="1"/>
        <v>7.8</v>
      </c>
      <c r="Q13" s="21">
        <f t="shared" si="2"/>
        <v>0.10416666666666663</v>
      </c>
      <c r="R13" s="21">
        <f t="shared" si="9"/>
        <v>0.90625</v>
      </c>
      <c r="S13" s="29">
        <v>13</v>
      </c>
      <c r="T13" s="29">
        <v>23</v>
      </c>
      <c r="U13" s="18">
        <f t="shared" si="10"/>
        <v>10</v>
      </c>
      <c r="V13" s="29"/>
      <c r="W13" s="18">
        <f t="shared" si="7"/>
        <v>0</v>
      </c>
      <c r="X13" s="11">
        <f t="shared" si="3"/>
        <v>-10</v>
      </c>
      <c r="Y13" s="18">
        <f t="shared" si="11"/>
        <v>10</v>
      </c>
      <c r="Z13" s="18">
        <f t="shared" si="4"/>
        <v>10</v>
      </c>
      <c r="AA13" s="29"/>
      <c r="AB13" s="29"/>
      <c r="AC13" s="30"/>
      <c r="AD13" s="29"/>
      <c r="AE13" s="30"/>
      <c r="AF13" s="30"/>
      <c r="AG13" s="30"/>
      <c r="AH13" s="19">
        <f t="shared" si="12"/>
        <v>0</v>
      </c>
    </row>
    <row r="14" spans="1:34" ht="12.75">
      <c r="A14" s="43" t="s">
        <v>7</v>
      </c>
      <c r="B14" s="32">
        <v>39639</v>
      </c>
      <c r="C14" s="5" t="s">
        <v>67</v>
      </c>
      <c r="D14" s="6"/>
      <c r="E14" s="4" t="s">
        <v>68</v>
      </c>
      <c r="F14" s="5">
        <v>84</v>
      </c>
      <c r="G14" s="17">
        <f t="shared" si="8"/>
        <v>910</v>
      </c>
      <c r="H14" s="11">
        <f>ROUND(PRODUCT(G14/11),0)</f>
        <v>83</v>
      </c>
      <c r="I14" s="11">
        <f>ROUND(PRODUCT(G14/COUNT(F4:F14)),0)</f>
        <v>91</v>
      </c>
      <c r="J14" s="46">
        <v>0.20833333333333334</v>
      </c>
      <c r="K14" s="21">
        <f t="shared" si="5"/>
        <v>2.75</v>
      </c>
      <c r="L14" s="47">
        <f t="shared" si="0"/>
        <v>16.8</v>
      </c>
      <c r="M14" s="37"/>
      <c r="N14" s="46">
        <v>0.25</v>
      </c>
      <c r="O14" s="21">
        <f t="shared" si="6"/>
        <v>3.697916666666667</v>
      </c>
      <c r="P14" s="47">
        <f t="shared" si="1"/>
        <v>14</v>
      </c>
      <c r="Q14" s="21">
        <f t="shared" si="2"/>
        <v>0.04166666666666666</v>
      </c>
      <c r="R14" s="21">
        <f t="shared" si="9"/>
        <v>0.9479166666666666</v>
      </c>
      <c r="S14" s="29">
        <v>23</v>
      </c>
      <c r="T14" s="29">
        <v>13</v>
      </c>
      <c r="U14" s="18">
        <f t="shared" si="10"/>
        <v>-10</v>
      </c>
      <c r="V14" s="29"/>
      <c r="W14" s="18">
        <f t="shared" si="7"/>
        <v>0</v>
      </c>
      <c r="X14" s="11">
        <f t="shared" si="3"/>
        <v>10</v>
      </c>
      <c r="Y14" s="18">
        <f t="shared" si="11"/>
        <v>20</v>
      </c>
      <c r="Z14" s="18">
        <f t="shared" si="4"/>
        <v>-10</v>
      </c>
      <c r="AA14" s="29"/>
      <c r="AB14" s="29"/>
      <c r="AC14" s="30"/>
      <c r="AD14" s="29"/>
      <c r="AE14" s="30"/>
      <c r="AF14" s="30"/>
      <c r="AG14" s="30"/>
      <c r="AH14" s="19">
        <f t="shared" si="12"/>
        <v>0</v>
      </c>
    </row>
    <row r="15" spans="1:34" ht="12.75">
      <c r="A15" s="43" t="s">
        <v>35</v>
      </c>
      <c r="B15" s="32">
        <v>39640</v>
      </c>
      <c r="C15" s="5" t="s">
        <v>68</v>
      </c>
      <c r="D15" s="6" t="s">
        <v>69</v>
      </c>
      <c r="E15" s="4" t="s">
        <v>70</v>
      </c>
      <c r="F15" s="5">
        <v>115</v>
      </c>
      <c r="G15" s="17">
        <f t="shared" si="8"/>
        <v>1025</v>
      </c>
      <c r="H15" s="11">
        <f>ROUND(PRODUCT(G15/12),0)</f>
        <v>85</v>
      </c>
      <c r="I15" s="11">
        <f>ROUND(PRODUCT(G15/COUNT(F4:F15)),0)</f>
        <v>93</v>
      </c>
      <c r="J15" s="46">
        <v>0.3333333333333333</v>
      </c>
      <c r="K15" s="21">
        <f t="shared" si="5"/>
        <v>3.0833333333333335</v>
      </c>
      <c r="L15" s="47">
        <f t="shared" si="0"/>
        <v>14.4</v>
      </c>
      <c r="M15" s="36"/>
      <c r="N15" s="46">
        <v>0.4583333333333333</v>
      </c>
      <c r="O15" s="21">
        <f t="shared" si="6"/>
        <v>4.15625</v>
      </c>
      <c r="P15" s="47">
        <f t="shared" si="1"/>
        <v>10.5</v>
      </c>
      <c r="Q15" s="21">
        <f t="shared" si="2"/>
        <v>0.125</v>
      </c>
      <c r="R15" s="21">
        <f t="shared" si="9"/>
        <v>1.0729166666666665</v>
      </c>
      <c r="S15" s="29">
        <v>13</v>
      </c>
      <c r="T15" s="29">
        <v>13</v>
      </c>
      <c r="U15" s="18">
        <f t="shared" si="10"/>
        <v>0</v>
      </c>
      <c r="V15" s="29"/>
      <c r="W15" s="18">
        <f t="shared" si="7"/>
        <v>0</v>
      </c>
      <c r="X15" s="11">
        <f t="shared" si="3"/>
        <v>0</v>
      </c>
      <c r="Y15" s="18">
        <f t="shared" si="11"/>
        <v>20</v>
      </c>
      <c r="Z15" s="18">
        <f t="shared" si="4"/>
        <v>0</v>
      </c>
      <c r="AA15" s="11"/>
      <c r="AB15" s="11"/>
      <c r="AC15" s="30"/>
      <c r="AD15" s="29"/>
      <c r="AE15" s="30"/>
      <c r="AF15" s="30"/>
      <c r="AG15" s="30"/>
      <c r="AH15" s="19">
        <f t="shared" si="12"/>
        <v>0</v>
      </c>
    </row>
    <row r="16" spans="1:34" ht="12.75">
      <c r="A16" s="31" t="s">
        <v>6</v>
      </c>
      <c r="B16" s="56"/>
      <c r="C16" s="57"/>
      <c r="D16" s="57"/>
      <c r="E16" s="58"/>
      <c r="F16" s="33">
        <f>SUM(F4:F15)</f>
        <v>1025</v>
      </c>
      <c r="G16" s="22">
        <f>SUM(G15)</f>
        <v>1025</v>
      </c>
      <c r="H16" s="22">
        <f>SUM(H15)</f>
        <v>85</v>
      </c>
      <c r="I16" s="22">
        <f>SUM(I15)</f>
        <v>93</v>
      </c>
      <c r="J16" s="23">
        <f>SUM(J4:J15)</f>
        <v>3.0833333333333335</v>
      </c>
      <c r="K16" s="39">
        <f>F16/SUM(HOUR(J16)+(ROUNDDOWN(J16,0)*24),PRODUCT(MINUTE(J16)/60))</f>
        <v>13.85135135135135</v>
      </c>
      <c r="L16" s="42">
        <f>SUM(L4:L15)/COUNT(F4:F15)</f>
        <v>13.663636363636364</v>
      </c>
      <c r="M16" s="48" t="e">
        <f>PRODUCT(SUM(M4:M15),1/COUNT(M4:M15))</f>
        <v>#DIV/0!</v>
      </c>
      <c r="N16" s="23">
        <f>SUM(N4:N15)</f>
        <v>4.15625</v>
      </c>
      <c r="O16" s="39">
        <f>F16/SUM(HOUR(N16)+(ROUNDDOWN(N16,0)*24),PRODUCT(MINUTE(N16)/60))</f>
        <v>10.275689223057643</v>
      </c>
      <c r="P16" s="42">
        <f>SUM(P4:P15)/COUNT(F4:F15)</f>
        <v>10.236363636363636</v>
      </c>
      <c r="Q16" s="23">
        <f>SUM(Q4:Q15)</f>
        <v>1.0729166666666665</v>
      </c>
      <c r="R16" s="22"/>
      <c r="S16" s="22">
        <f>ROUND(SUM(S4:S15)/COUNT(S4:S15),0)</f>
        <v>22</v>
      </c>
      <c r="T16" s="22">
        <f>ROUND(SUM(T4:T15)/COUNT(T4:T15),0)</f>
        <v>20</v>
      </c>
      <c r="U16" s="24">
        <f>SUM(U4:U15)</f>
        <v>-20</v>
      </c>
      <c r="V16" s="22" t="e">
        <f>ROUND(SUM(V4:V15)/COUNT(V4:V15),0)</f>
        <v>#DIV/0!</v>
      </c>
      <c r="W16" s="22">
        <f>SUM(W15)</f>
        <v>0</v>
      </c>
      <c r="X16" s="22" t="e">
        <f>ROUND(SUM(X4:X15)/COUNT(V4:V15),0)</f>
        <v>#DIV/0!</v>
      </c>
      <c r="Y16" s="22">
        <f>SUM(Y15)</f>
        <v>20</v>
      </c>
      <c r="Z16" s="24">
        <f>SUM(Z4:Z15)</f>
        <v>-20</v>
      </c>
      <c r="AA16" s="22" t="e">
        <f>ROUND(SUM(AA4:AA15)/COUNT(AA4:AA15),0)</f>
        <v>#DIV/0!</v>
      </c>
      <c r="AB16" s="38" t="e">
        <f aca="true" t="shared" si="13" ref="AB16:AG16">SUM(AB4:AB15)/COUNT(AB4:AB15)</f>
        <v>#DIV/0!</v>
      </c>
      <c r="AC16" s="38" t="e">
        <f t="shared" si="13"/>
        <v>#DIV/0!</v>
      </c>
      <c r="AD16" s="38" t="e">
        <f t="shared" si="13"/>
        <v>#DIV/0!</v>
      </c>
      <c r="AE16" s="38" t="e">
        <f t="shared" si="13"/>
        <v>#DIV/0!</v>
      </c>
      <c r="AF16" s="38" t="e">
        <f t="shared" si="13"/>
        <v>#DIV/0!</v>
      </c>
      <c r="AG16" s="38" t="e">
        <f t="shared" si="13"/>
        <v>#DIV/0!</v>
      </c>
      <c r="AH16" s="38" t="e">
        <f>SUM(AH4:AH15)/COUNT(AG4:AG15)</f>
        <v>#DIV/0!</v>
      </c>
    </row>
    <row r="17" spans="17:25" ht="12.75">
      <c r="Q17" s="11"/>
      <c r="R17" s="11"/>
      <c r="S17" s="11"/>
      <c r="W17" s="18"/>
      <c r="Y17" s="18"/>
    </row>
    <row r="18" spans="15:27" ht="12.75">
      <c r="O18" s="11"/>
      <c r="P18" s="11"/>
      <c r="Q18" s="11"/>
      <c r="R18" s="34"/>
      <c r="S18" s="11"/>
      <c r="T18" s="11"/>
      <c r="U18" s="11"/>
      <c r="V18" s="11"/>
      <c r="W18" s="18"/>
      <c r="X18" s="11"/>
      <c r="Y18" s="18"/>
      <c r="Z18" s="11"/>
      <c r="AA18" s="11"/>
    </row>
    <row r="19" spans="14:27" ht="12.75">
      <c r="N19" s="41"/>
      <c r="O19" s="11"/>
      <c r="P19" s="11"/>
      <c r="Q19" s="40"/>
      <c r="R19" s="40"/>
      <c r="S19" s="11"/>
      <c r="T19" s="11"/>
      <c r="U19" s="11"/>
      <c r="V19" s="11"/>
      <c r="W19" s="11"/>
      <c r="X19" s="11"/>
      <c r="Y19" s="11"/>
      <c r="Z19" s="11"/>
      <c r="AA19" s="11"/>
    </row>
    <row r="20" spans="15:27" ht="12.75">
      <c r="O20" s="11"/>
      <c r="P20" s="11"/>
      <c r="Q20" s="40"/>
      <c r="R20" s="40"/>
      <c r="S20" s="11"/>
      <c r="T20" s="11"/>
      <c r="U20" s="11"/>
      <c r="V20" s="11"/>
      <c r="W20" s="11"/>
      <c r="X20" s="11"/>
      <c r="Y20" s="11"/>
      <c r="Z20" s="11"/>
      <c r="AA20" s="11"/>
    </row>
    <row r="21" spans="15:27" ht="12.75">
      <c r="O21" s="11"/>
      <c r="P21" s="11"/>
      <c r="Q21" s="11"/>
      <c r="R21" s="40"/>
      <c r="S21" s="11"/>
      <c r="T21" s="11"/>
      <c r="U21" s="11"/>
      <c r="V21" s="11"/>
      <c r="W21" s="11"/>
      <c r="X21" s="11"/>
      <c r="Y21" s="11"/>
      <c r="Z21" s="11"/>
      <c r="AA21" s="11"/>
    </row>
    <row r="22" spans="15:27" ht="12.75"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mergeCells count="4">
    <mergeCell ref="A1:F1"/>
    <mergeCell ref="A2:F2"/>
    <mergeCell ref="G1:AH1"/>
    <mergeCell ref="B16:E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2013-11-02T12:09:44Z</dcterms:modified>
  <cp:category/>
  <cp:version/>
  <cp:contentType/>
  <cp:contentStatus/>
</cp:coreProperties>
</file>